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E63BA71C-BF55-4844-B198-5E8613625558}" xr6:coauthVersionLast="47" xr6:coauthVersionMax="47" xr10:uidLastSave="{00000000-0000-0000-0000-000000000000}"/>
  <bookViews>
    <workbookView xWindow="28680" yWindow="-120" windowWidth="29040" windowHeight="15840" xr2:uid="{00000000-000D-0000-FFFF-FFFF00000000}"/>
  </bookViews>
  <sheets>
    <sheet name="How to use this workbook" sheetId="1" r:id="rId1"/>
    <sheet name="Air Safety" sheetId="2" r:id="rId2"/>
    <sheet name="Beaver" sheetId="9" r:id="rId3"/>
    <sheet name="Birds - Other" sheetId="10" r:id="rId4"/>
    <sheet name="Fish-eating Birds" sheetId="7" r:id="rId5"/>
    <sheet name="Geese" sheetId="5" r:id="rId6"/>
    <sheet name="Gulls" sheetId="4" r:id="rId7"/>
    <sheet name="Hare" sheetId="8" r:id="rId8"/>
    <sheet name="Health and Safety" sheetId="3" r:id="rId9"/>
    <sheet name="Raven" sheetId="6" r:id="rId10"/>
    <sheet name="Other" sheetId="11"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6" i="11" l="1"/>
  <c r="F86" i="2" l="1"/>
  <c r="F73" i="10"/>
  <c r="G20" i="7"/>
  <c r="G20" i="5"/>
  <c r="P10" i="4"/>
  <c r="G22" i="4"/>
  <c r="P22" i="4"/>
  <c r="P32" i="4"/>
  <c r="G32" i="4"/>
  <c r="G14" i="8"/>
  <c r="F48" i="3"/>
  <c r="G48" i="3"/>
  <c r="F73" i="3"/>
  <c r="F64" i="11"/>
  <c r="G64" i="11"/>
  <c r="E96" i="11"/>
  <c r="D96" i="11"/>
  <c r="C96" i="11"/>
  <c r="B96" i="11"/>
  <c r="E64" i="11"/>
  <c r="D64" i="11"/>
  <c r="C64" i="11"/>
  <c r="B64" i="11"/>
  <c r="F32" i="11"/>
  <c r="C32" i="11"/>
  <c r="E73" i="10"/>
  <c r="D73" i="10"/>
  <c r="C73" i="10"/>
  <c r="B73" i="10"/>
  <c r="B48" i="10"/>
  <c r="E21" i="8"/>
  <c r="D21" i="8"/>
  <c r="C21" i="8"/>
  <c r="B21" i="8"/>
  <c r="F21" i="8"/>
  <c r="E14" i="8"/>
  <c r="D14" i="8"/>
  <c r="C14" i="8"/>
  <c r="B14" i="8"/>
  <c r="F14" i="8"/>
  <c r="E7" i="8"/>
  <c r="F7" i="8"/>
  <c r="E30" i="7"/>
  <c r="D30" i="7"/>
  <c r="C30" i="7"/>
  <c r="B30" i="7"/>
  <c r="F30" i="7"/>
  <c r="E20" i="7"/>
  <c r="D20" i="7"/>
  <c r="C20" i="7"/>
  <c r="B20" i="7"/>
  <c r="F20" i="7"/>
  <c r="F29" i="5"/>
  <c r="E29" i="5"/>
  <c r="D29" i="5"/>
  <c r="C29" i="5"/>
  <c r="B29" i="5"/>
  <c r="F20" i="5"/>
  <c r="E20" i="5"/>
  <c r="D20" i="5"/>
  <c r="C20" i="5"/>
  <c r="B20" i="5"/>
  <c r="B9" i="5"/>
  <c r="F9" i="5"/>
  <c r="O32" i="4"/>
  <c r="N32" i="4"/>
  <c r="M32" i="4"/>
  <c r="L32" i="4"/>
  <c r="K32" i="4"/>
  <c r="F32" i="4"/>
  <c r="E32" i="4"/>
  <c r="D32" i="4"/>
  <c r="C32" i="4"/>
  <c r="B32" i="4"/>
  <c r="O22" i="4"/>
  <c r="N22" i="4"/>
  <c r="M22" i="4"/>
  <c r="L22" i="4"/>
  <c r="K22" i="4"/>
  <c r="F22" i="4"/>
  <c r="E22" i="4"/>
  <c r="D22" i="4"/>
  <c r="C22" i="4"/>
  <c r="B22" i="4"/>
  <c r="O10" i="4"/>
  <c r="B10" i="4"/>
  <c r="E73" i="3"/>
  <c r="D73" i="3"/>
  <c r="C73" i="3"/>
  <c r="B73" i="3"/>
  <c r="E48" i="3"/>
  <c r="D48" i="3"/>
  <c r="C48" i="3"/>
  <c r="B48" i="3"/>
  <c r="E86" i="2"/>
  <c r="D86" i="2"/>
  <c r="C86" i="2"/>
</calcChain>
</file>

<file path=xl/sharedStrings.xml><?xml version="1.0" encoding="utf-8"?>
<sst xmlns="http://schemas.openxmlformats.org/spreadsheetml/2006/main" count="1369" uniqueCount="186">
  <si>
    <t>NatureScot Licensing</t>
  </si>
  <si>
    <t>The five main pieces of legislation to protect Scotland’s wildlife set out when licences may be granted to permit otherwise illegal activities.</t>
  </si>
  <si>
    <t>Species licensing legislation</t>
  </si>
  <si>
    <t>NatureScot can licence, for certain specific purposes, actions that would otherwise constitute an offence against a protected species. These licences are grouped into licence types based on species and/or activities.</t>
  </si>
  <si>
    <t>NatureScot licensing process</t>
  </si>
  <si>
    <t>This Workbook</t>
  </si>
  <si>
    <t>The reporting method used here is an interim measure for publishing the data while the NatureScot online licensing system is developed. Data is extracted from the old database which was not built for this reporting purpose. So, if any clarity is required please get in contact at licensing@nature.scot</t>
  </si>
  <si>
    <t>Each table has built-in filters to make visualising the relevant data easier. You can filter the data by selecting the arrow next to each heading type.</t>
  </si>
  <si>
    <t>All personal details and identifiers have been removed to ensure compliance with GDPR, and no sensitive environmental details such as the location of nesting or breeding sites are included.</t>
  </si>
  <si>
    <t>Licence data is split into tabs based on the licence type.</t>
  </si>
  <si>
    <t>Summary of bird licences issued for air safety</t>
  </si>
  <si>
    <t>Species</t>
  </si>
  <si>
    <t>Canada Goose</t>
  </si>
  <si>
    <t>GL04</t>
  </si>
  <si>
    <t>*</t>
  </si>
  <si>
    <t>Greylag Goose</t>
  </si>
  <si>
    <t>Mallard</t>
  </si>
  <si>
    <t>Feral pigeon</t>
  </si>
  <si>
    <t>Stock Dove</t>
  </si>
  <si>
    <t>Woodpigeon</t>
  </si>
  <si>
    <t>Curlew</t>
  </si>
  <si>
    <t>Lapwing</t>
  </si>
  <si>
    <t>Oystercatcher</t>
  </si>
  <si>
    <t>Black-headed Gull</t>
  </si>
  <si>
    <t>Common Gull</t>
  </si>
  <si>
    <t>Great Black-backed Gull</t>
  </si>
  <si>
    <t>Herring Gull</t>
  </si>
  <si>
    <t>GL04/ 1</t>
  </si>
  <si>
    <t>Lesser Black-backed Gull</t>
  </si>
  <si>
    <t>Carrion crow</t>
  </si>
  <si>
    <t>Hooded Crow</t>
  </si>
  <si>
    <t>Jackdaw</t>
  </si>
  <si>
    <t>Magpie</t>
  </si>
  <si>
    <t>Rook</t>
  </si>
  <si>
    <t>Starling</t>
  </si>
  <si>
    <t>Scottish Natural Heritage General Licence No. 04/2019 permitted operators to kill or take certain bird species to protect air safety up to 31 January 2020</t>
  </si>
  <si>
    <t>Number of licences issued 2019</t>
  </si>
  <si>
    <t>Number of licences issued 2020</t>
  </si>
  <si>
    <t>Number of licences issued 2021</t>
  </si>
  <si>
    <t>Number of licences issued 2022</t>
  </si>
  <si>
    <t>Number of licences issued 2023</t>
  </si>
  <si>
    <t>Total</t>
  </si>
  <si>
    <t>Number of individuals permitted to be killed 2019</t>
  </si>
  <si>
    <t>Number of individuals permitted to be killed 2020</t>
  </si>
  <si>
    <t>Number of individuals permitted to be killed 2021</t>
  </si>
  <si>
    <t>Number of individuals permitted to be killed 2022</t>
  </si>
  <si>
    <t>Number of individuals permitted to be killed 2023</t>
  </si>
  <si>
    <t>Number of licences issued by year</t>
  </si>
  <si>
    <t>Number of individuals permitted to be killed by year</t>
  </si>
  <si>
    <t>Number of individuals taken reported on licence return 2019</t>
  </si>
  <si>
    <t>Number of individuals taken reported on licence return 2020</t>
  </si>
  <si>
    <t>Number of individuals taken reported on licence return 2021</t>
  </si>
  <si>
    <t>Number of individuals taken reported on licence return 2022</t>
  </si>
  <si>
    <t>Number of individuals taken reported on licence return 2023</t>
  </si>
  <si>
    <t>Number of individuals taken reported on licence return by year</t>
  </si>
  <si>
    <t>Summary for licences issued for health and safety</t>
  </si>
  <si>
    <t>Collared Dove</t>
  </si>
  <si>
    <t>Blue Tit</t>
  </si>
  <si>
    <t>Swallow</t>
  </si>
  <si>
    <t>Blackbird</t>
  </si>
  <si>
    <t>Robin</t>
  </si>
  <si>
    <t>Tree Sparrow</t>
  </si>
  <si>
    <t>House Sparrow</t>
  </si>
  <si>
    <t>Grey Wagtail</t>
  </si>
  <si>
    <t>Pied Wagtail</t>
  </si>
  <si>
    <t>As many as required - some health and safety licences do not include a bag limit because they only authorise the removal of nests and eggs and the killing of chicks</t>
  </si>
  <si>
    <t>N/A</t>
  </si>
  <si>
    <t>As many as required - air safety licences do not include a bag limit because they only authorise the  killing birds for the purpose of preserving air safety.</t>
  </si>
  <si>
    <t>Summary for licences issued for lethal control of gulls</t>
  </si>
  <si>
    <t>Number of licences issued by year for adults</t>
  </si>
  <si>
    <t>Black-headed gull</t>
  </si>
  <si>
    <t xml:space="preserve">GL03 </t>
  </si>
  <si>
    <t>Number of licences issued by year for chicks</t>
  </si>
  <si>
    <t>From 1st April 2020 gull species were removed from our General Licences and since then we have issued individual licences to manage gulls where they are causing public health or safety issues.</t>
  </si>
  <si>
    <t>Changes to gull public health or safety licences - August 2021</t>
  </si>
  <si>
    <t>Number of individuals permitted to be killed by year for adults</t>
  </si>
  <si>
    <t>Number of individuals permitted to be killed by year for chicks</t>
  </si>
  <si>
    <t>Number of individuals taken reported on licence return by year for adults</t>
  </si>
  <si>
    <t>Number of individuals taken reported on licence return by year for chicks</t>
  </si>
  <si>
    <t>Summary for licences issued for  control of geese</t>
  </si>
  <si>
    <t>Barnacle Goose</t>
  </si>
  <si>
    <t>Pink-footed Goose</t>
  </si>
  <si>
    <t>GL02</t>
  </si>
  <si>
    <t>General Licence 02 allows the killing or taking of certain birds for the prevention of serious damage to livestock, foodstuffs for livestock, crops, vegetables and fruit</t>
  </si>
  <si>
    <t>A review of General Licences concluded that from 1 April 2020 the control of greylag geese should be extended to year-round control, to help minimise widespread agricultural damage to grass pasture and emerging crops.</t>
  </si>
  <si>
    <t>Review</t>
  </si>
  <si>
    <t>Summary for licences issued for  control of raven</t>
  </si>
  <si>
    <t>Raven</t>
  </si>
  <si>
    <t>Goosander</t>
  </si>
  <si>
    <t>Red-breasted Merganser</t>
  </si>
  <si>
    <t>Cormorant</t>
  </si>
  <si>
    <t>Grey Heron</t>
  </si>
  <si>
    <t>Summary for licences issued for control of hares</t>
  </si>
  <si>
    <t>Mountain Hare</t>
  </si>
  <si>
    <t>Summary for licences issued for control of fish-eating birds</t>
  </si>
  <si>
    <t>Brown Hare</t>
  </si>
  <si>
    <t>Summary of licences for lethal control of beavers</t>
  </si>
  <si>
    <t>Beaver</t>
  </si>
  <si>
    <t xml:space="preserve">As many as required - beaver licences do not include a bag limit </t>
  </si>
  <si>
    <t>Summary for bird licences issued for other reasons</t>
  </si>
  <si>
    <t>Buzzard</t>
  </si>
  <si>
    <t>Gannet</t>
  </si>
  <si>
    <t>Meadow Pipit</t>
  </si>
  <si>
    <t>Pheasant</t>
  </si>
  <si>
    <t>Skylark</t>
  </si>
  <si>
    <t>Song Thrush</t>
  </si>
  <si>
    <t xml:space="preserve">As many as required - some licence types do not include a bag limit </t>
  </si>
  <si>
    <t>5 and *</t>
  </si>
  <si>
    <t>15 and *</t>
  </si>
  <si>
    <t>10 and *</t>
  </si>
  <si>
    <t>All shrew species</t>
  </si>
  <si>
    <t>Hedgehog</t>
  </si>
  <si>
    <t>Powan</t>
  </si>
  <si>
    <t>Allis Shad</t>
  </si>
  <si>
    <t>Twaite Shad</t>
  </si>
  <si>
    <t>Common Lizard</t>
  </si>
  <si>
    <t>Natterjack Toad</t>
  </si>
  <si>
    <t>Chequered Skipper</t>
  </si>
  <si>
    <t>Large Heath</t>
  </si>
  <si>
    <t>Marsh Fritillary</t>
  </si>
  <si>
    <t>Mountain Ringlet</t>
  </si>
  <si>
    <t>New Forest Burnet</t>
  </si>
  <si>
    <t>Northern Brown Argus</t>
  </si>
  <si>
    <t>Pearl Bordered Fritillary</t>
  </si>
  <si>
    <t>Small Blue</t>
  </si>
  <si>
    <t>White Letter Hairstreak</t>
  </si>
  <si>
    <t>White-clawed crayfish</t>
  </si>
  <si>
    <t>Fairy Shrimp</t>
  </si>
  <si>
    <t>Tadpole Shrimp</t>
  </si>
  <si>
    <t>Fan Mussel</t>
  </si>
  <si>
    <t>Freshwater Pearl Mussel</t>
  </si>
  <si>
    <t>Glutinous Snail</t>
  </si>
  <si>
    <t>Lagoon Snail</t>
  </si>
  <si>
    <t>Thyasira gouldi</t>
  </si>
  <si>
    <t>Lagoon Sea-slug</t>
  </si>
  <si>
    <t>Medicinal Leech</t>
  </si>
  <si>
    <t>Total number of licences</t>
  </si>
  <si>
    <t>6</t>
  </si>
  <si>
    <t>52</t>
  </si>
  <si>
    <t>57</t>
  </si>
  <si>
    <t>41</t>
  </si>
  <si>
    <t>39</t>
  </si>
  <si>
    <t>25</t>
  </si>
  <si>
    <t>28</t>
  </si>
  <si>
    <t>9</t>
  </si>
  <si>
    <t>47</t>
  </si>
  <si>
    <t>110</t>
  </si>
  <si>
    <t>46</t>
  </si>
  <si>
    <t>27</t>
  </si>
  <si>
    <t>5</t>
  </si>
  <si>
    <t>1</t>
  </si>
  <si>
    <t>2</t>
  </si>
  <si>
    <t>One project or location may have multiple licence numbers for the same activity as a new licence number is generated each time a licence is amended or renewed. Thus the number of licences issued may appear inflated due to minor changes to an existing licence, such as different licence holders or date extensions, appearing as a new licence. Additionally, one licence may cover multiple species and so will appear in the data multiple times, the total number of licences issued for each year is shown at the bottom of each 'Number of licences issued by year' table.</t>
  </si>
  <si>
    <t>Number of licences issued 2024</t>
  </si>
  <si>
    <t>Number of individuals permitted to be killed 2024</t>
  </si>
  <si>
    <t>Number of individuals taken reported on licence return 2024</t>
  </si>
  <si>
    <t>Science, Research and Education licences can run for multiple years with the requirement for returns once the licence has expired. Thus blank cells in the table above are outstanding returns.</t>
  </si>
  <si>
    <t>10</t>
  </si>
  <si>
    <t>As Required</t>
  </si>
  <si>
    <t>&gt;2147</t>
  </si>
  <si>
    <t>&gt;2051</t>
  </si>
  <si>
    <t>&gt;25</t>
  </si>
  <si>
    <t xml:space="preserve">This workbook contains summary data on licences issued for lethal control between 01 June 2019 and 31 July 2024. </t>
  </si>
  <si>
    <t>Return data is submitted once a licence has expired, licences for 2024 are still active so no returns have been received yet. Returns are not required as part of GL04.</t>
  </si>
  <si>
    <t>&gt;1</t>
  </si>
  <si>
    <t>Return data is submitted once a licence has expired, licences for 2024 are still active so no returns have been received yet.</t>
  </si>
  <si>
    <t>24</t>
  </si>
  <si>
    <t>23</t>
  </si>
  <si>
    <t>3</t>
  </si>
  <si>
    <t>4</t>
  </si>
  <si>
    <t>31</t>
  </si>
  <si>
    <t>30</t>
  </si>
  <si>
    <t>Return data is submitted once a licence has expired, licences for mountain hare for 2024 are still active so no returns have been received yet.</t>
  </si>
  <si>
    <t>8</t>
  </si>
  <si>
    <t>101</t>
  </si>
  <si>
    <t>21</t>
  </si>
  <si>
    <t>Grey Partridge</t>
  </si>
  <si>
    <t>Swift</t>
  </si>
  <si>
    <t>109</t>
  </si>
  <si>
    <t>Any wild bird</t>
  </si>
  <si>
    <t>Little Grebe</t>
  </si>
  <si>
    <t>Summary for licences issued for science, research and education, or conservation, or other</t>
  </si>
  <si>
    <t>Rhizophagus grandis</t>
  </si>
  <si>
    <t>As required</t>
  </si>
  <si>
    <t>14</t>
  </si>
  <si>
    <t>Where licences run for multiple years, the return data is summarised as one value in the year that the licence expires.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</si>
</sst>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20"/>
      <color theme="1"/>
      <name val="Calibri"/>
      <family val="2"/>
      <scheme val="minor"/>
    </font>
    <font>
      <u/>
      <sz val="11"/>
      <color theme="10"/>
      <name val="Calibri"/>
      <family val="2"/>
      <scheme val="minor"/>
    </font>
    <font>
      <sz val="11"/>
      <name val="Calibri"/>
      <family val="2"/>
      <scheme val="minor"/>
    </font>
    <font>
      <b/>
      <sz val="11"/>
      <color theme="1"/>
      <name val="Calibri"/>
      <family val="2"/>
      <scheme val="minor"/>
    </font>
    <font>
      <b/>
      <sz val="11"/>
      <name val="Calibri"/>
      <family val="2"/>
    </font>
    <font>
      <sz val="14"/>
      <name val="Calibri"/>
      <family val="2"/>
    </font>
    <font>
      <sz val="11"/>
      <name val="Calibri"/>
      <family val="2"/>
    </font>
    <font>
      <b/>
      <sz val="11"/>
      <color theme="0"/>
      <name val="Calibri"/>
      <family val="2"/>
    </font>
    <font>
      <b/>
      <sz val="10"/>
      <name val="Arial"/>
      <family val="2"/>
    </font>
    <font>
      <sz val="8"/>
      <name val="Calibri"/>
      <family val="2"/>
      <scheme val="minor"/>
    </font>
    <font>
      <sz val="14"/>
      <name val="Calibri"/>
    </font>
  </fonts>
  <fills count="3">
    <fill>
      <patternFill patternType="none"/>
    </fill>
    <fill>
      <patternFill patternType="gray125"/>
    </fill>
    <fill>
      <patternFill patternType="solid">
        <fgColor theme="4" tint="0.79998168889431442"/>
        <bgColor theme="4"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cellStyleXfs>
  <cellXfs count="62">
    <xf numFmtId="0" fontId="0" fillId="0" borderId="0" xfId="0"/>
    <xf numFmtId="0" fontId="1" fillId="0" borderId="0" xfId="0" applyFont="1" applyAlignment="1">
      <alignment wrapText="1"/>
    </xf>
    <xf numFmtId="0" fontId="0" fillId="0" borderId="0" xfId="0" applyAlignment="1">
      <alignment wrapText="1"/>
    </xf>
    <xf numFmtId="0" fontId="0" fillId="0" borderId="0" xfId="0" applyAlignment="1">
      <alignment vertical="center" wrapText="1"/>
    </xf>
    <xf numFmtId="0" fontId="2" fillId="0" borderId="0" xfId="1" applyAlignment="1">
      <alignment wrapText="1"/>
    </xf>
    <xf numFmtId="0" fontId="3" fillId="0" borderId="0" xfId="0" applyFont="1" applyAlignment="1">
      <alignment vertical="center" wrapText="1"/>
    </xf>
    <xf numFmtId="0" fontId="5" fillId="0" borderId="0" xfId="0" applyFont="1"/>
    <xf numFmtId="0" fontId="0" fillId="0" borderId="1" xfId="0" applyBorder="1"/>
    <xf numFmtId="0" fontId="0" fillId="0" borderId="3" xfId="0" applyBorder="1"/>
    <xf numFmtId="0" fontId="6" fillId="0" borderId="1" xfId="0" applyFont="1" applyBorder="1"/>
    <xf numFmtId="0" fontId="6" fillId="0" borderId="1" xfId="0" applyFont="1" applyBorder="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0" fillId="0" borderId="7" xfId="0" applyBorder="1"/>
    <xf numFmtId="0" fontId="0" fillId="0" borderId="8" xfId="0" applyBorder="1"/>
    <xf numFmtId="0" fontId="0" fillId="0" borderId="9" xfId="0" applyBorder="1"/>
    <xf numFmtId="0" fontId="0" fillId="0" borderId="5" xfId="0" applyBorder="1" applyAlignment="1">
      <alignment wrapText="1"/>
    </xf>
    <xf numFmtId="0" fontId="0" fillId="0" borderId="4" xfId="0" applyBorder="1" applyAlignment="1">
      <alignment vertical="center" wrapText="1"/>
    </xf>
    <xf numFmtId="0" fontId="6" fillId="0" borderId="8" xfId="0" applyFont="1" applyBorder="1"/>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0" fillId="0" borderId="0" xfId="0" applyAlignment="1">
      <alignment horizontal="center" vertical="center" wrapText="1"/>
    </xf>
    <xf numFmtId="0" fontId="4" fillId="0" borderId="0" xfId="0" applyFont="1"/>
    <xf numFmtId="0" fontId="6" fillId="0" borderId="1" xfId="0" applyFont="1" applyBorder="1" applyAlignment="1">
      <alignment horizontal="right" vertical="center"/>
    </xf>
    <xf numFmtId="0" fontId="0" fillId="0" borderId="1" xfId="0" applyBorder="1" applyAlignment="1">
      <alignment horizontal="center"/>
    </xf>
    <xf numFmtId="0" fontId="6" fillId="0" borderId="0" xfId="0" applyFont="1" applyAlignment="1">
      <alignment horizontal="center" vertical="center" wrapText="1"/>
    </xf>
    <xf numFmtId="0" fontId="7" fillId="0" borderId="1" xfId="0" applyFont="1" applyBorder="1" applyAlignment="1">
      <alignment horizontal="right" vertical="center"/>
    </xf>
    <xf numFmtId="0" fontId="0" fillId="0" borderId="1" xfId="0" applyBorder="1" applyAlignment="1">
      <alignment horizontal="right"/>
    </xf>
    <xf numFmtId="0" fontId="0" fillId="0" borderId="8" xfId="0" applyBorder="1" applyAlignment="1">
      <alignment horizontal="right"/>
    </xf>
    <xf numFmtId="0" fontId="0" fillId="2" borderId="1" xfId="0" applyFill="1" applyBorder="1" applyAlignment="1">
      <alignment horizontal="right"/>
    </xf>
    <xf numFmtId="0" fontId="0" fillId="0" borderId="9" xfId="0" applyBorder="1" applyAlignment="1">
      <alignment horizontal="right"/>
    </xf>
    <xf numFmtId="0" fontId="0" fillId="0" borderId="4" xfId="0" applyBorder="1" applyAlignment="1">
      <alignment vertical="center"/>
    </xf>
    <xf numFmtId="0" fontId="0" fillId="0" borderId="3" xfId="0" applyBorder="1" applyAlignment="1">
      <alignment wrapText="1"/>
    </xf>
    <xf numFmtId="0" fontId="0" fillId="0" borderId="6" xfId="0" applyBorder="1" applyAlignment="1">
      <alignment wrapText="1"/>
    </xf>
    <xf numFmtId="0" fontId="0" fillId="0" borderId="7" xfId="0" applyBorder="1" applyAlignment="1">
      <alignment wrapText="1"/>
    </xf>
    <xf numFmtId="0" fontId="8" fillId="0" borderId="4" xfId="0" applyFont="1" applyBorder="1" applyAlignment="1">
      <alignment vertical="center" wrapText="1"/>
    </xf>
    <xf numFmtId="0" fontId="2" fillId="0" borderId="0" xfId="1" applyBorder="1" applyAlignment="1">
      <alignment vertical="center"/>
    </xf>
    <xf numFmtId="0" fontId="2" fillId="0" borderId="0" xfId="1" applyAlignment="1">
      <alignment vertical="center"/>
    </xf>
    <xf numFmtId="0" fontId="9" fillId="0" borderId="0" xfId="0" applyFont="1"/>
    <xf numFmtId="0" fontId="2" fillId="0" borderId="0" xfId="1" applyAlignment="1">
      <alignment horizontal="center"/>
    </xf>
    <xf numFmtId="0" fontId="2" fillId="0" borderId="0" xfId="1" applyAlignment="1">
      <alignment vertical="center" wrapText="1"/>
    </xf>
    <xf numFmtId="0" fontId="11" fillId="0" borderId="8" xfId="0" applyFont="1" applyBorder="1" applyAlignment="1">
      <alignment horizontal="center" vertical="center"/>
    </xf>
    <xf numFmtId="0" fontId="0" fillId="0" borderId="6" xfId="0" applyBorder="1" applyAlignment="1">
      <alignment vertical="top" wrapText="1"/>
    </xf>
    <xf numFmtId="0" fontId="0" fillId="0" borderId="5" xfId="0" applyBorder="1" applyAlignment="1">
      <alignment vertical="top" wrapText="1"/>
    </xf>
    <xf numFmtId="0" fontId="0" fillId="0" borderId="4" xfId="0" applyBorder="1" applyAlignment="1">
      <alignment horizontal="left" vertical="center" wrapText="1"/>
    </xf>
    <xf numFmtId="0" fontId="0" fillId="0" borderId="4" xfId="0" applyBorder="1" applyAlignment="1">
      <alignment horizontal="left" vertical="center"/>
    </xf>
    <xf numFmtId="0" fontId="0" fillId="0" borderId="10" xfId="0" applyBorder="1" applyAlignment="1">
      <alignment horizontal="right"/>
    </xf>
    <xf numFmtId="0" fontId="0" fillId="0" borderId="11" xfId="0" applyBorder="1" applyAlignment="1">
      <alignment horizontal="right"/>
    </xf>
    <xf numFmtId="0" fontId="0" fillId="0" borderId="10" xfId="0" applyBorder="1"/>
    <xf numFmtId="0" fontId="0" fillId="0" borderId="11" xfId="0" applyBorder="1"/>
    <xf numFmtId="0" fontId="0" fillId="0" borderId="2" xfId="0" applyBorder="1" applyAlignment="1">
      <alignment horizontal="right"/>
    </xf>
    <xf numFmtId="0" fontId="6" fillId="0" borderId="2" xfId="0" applyFont="1" applyBorder="1" applyAlignment="1">
      <alignment horizontal="center" vertical="center"/>
    </xf>
    <xf numFmtId="0" fontId="0" fillId="0" borderId="2" xfId="0" applyBorder="1"/>
    <xf numFmtId="0" fontId="0" fillId="0" borderId="1" xfId="0" applyBorder="1" applyAlignment="1">
      <alignment vertical="top" wrapText="1"/>
    </xf>
    <xf numFmtId="0" fontId="0" fillId="0" borderId="3" xfId="0" applyBorder="1" applyAlignment="1">
      <alignment vertical="center" wrapText="1"/>
    </xf>
    <xf numFmtId="0" fontId="6" fillId="0" borderId="8" xfId="0" applyFont="1" applyBorder="1" applyAlignment="1">
      <alignment horizontal="right" vertical="center"/>
    </xf>
    <xf numFmtId="0" fontId="0" fillId="0" borderId="2" xfId="0" applyBorder="1" applyAlignment="1">
      <alignment horizontal="center"/>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left" vertical="center" wrapText="1"/>
    </xf>
    <xf numFmtId="0" fontId="3" fillId="0" borderId="0" xfId="0" applyFont="1" applyAlignment="1">
      <alignment horizontal="center" vertical="center" wrapText="1"/>
    </xf>
    <xf numFmtId="0" fontId="2" fillId="0" borderId="0" xfId="1" applyAlignment="1">
      <alignment horizontal="center"/>
    </xf>
  </cellXfs>
  <cellStyles count="2">
    <cellStyle name="Hyperlink" xfId="1" builtinId="8"/>
    <cellStyle name="Normal" xfId="0" builtinId="0"/>
  </cellStyles>
  <dxfs count="546">
    <dxf>
      <border diagonalUp="0" diagonalDown="0" outline="0">
        <left style="thin">
          <color indexed="64"/>
        </left>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top style="thin">
          <color indexed="64"/>
        </top>
        <bottom/>
      </border>
    </dxf>
    <dxf>
      <fill>
        <patternFill patternType="solid">
          <fgColor indexed="64"/>
          <bgColor rgb="FFFFFF0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border diagonalUp="0" diagonalDown="0" outline="0">
        <left style="thin">
          <color indexed="64"/>
        </left>
        <right style="thin">
          <color indexed="64"/>
        </right>
        <top style="thin">
          <color indexed="64"/>
        </top>
        <bottom/>
      </border>
    </dxf>
    <dxf>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fill>
        <patternFill patternType="solid">
          <fgColor indexed="64"/>
          <bgColor rgb="FFFFFF00"/>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right style="thin">
          <color indexed="64"/>
        </right>
        <top style="thin">
          <color indexed="64"/>
        </top>
        <bottom/>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fill>
        <patternFill patternType="none">
          <fgColor indexed="64"/>
          <bgColor auto="1"/>
        </patternFill>
      </fill>
      <border diagonalUp="0" diagonalDown="0" outline="0">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fill>
        <patternFill patternType="none">
          <fgColor indexed="64"/>
          <bgColor auto="1"/>
        </patternFill>
      </fill>
      <border diagonalUp="0" diagonalDown="0" outline="0">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fill>
        <patternFill patternType="none">
          <fgColor indexed="64"/>
          <bgColor auto="1"/>
        </patternFill>
      </fill>
      <border diagonalUp="0" diagonalDown="0" outline="0">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fill>
        <patternFill patternType="solid">
          <fgColor indexed="64"/>
          <bgColor rgb="FFFFFF00"/>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rgb="FFFFFF00"/>
        </patternFill>
      </fill>
      <alignment horizontal="righ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right style="thin">
          <color indexed="64"/>
        </right>
        <top style="thin">
          <color indexed="64"/>
        </top>
        <bottom/>
      </border>
    </dxf>
    <dxf>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fill>
        <patternFill patternType="solid">
          <fgColor indexed="64"/>
          <bgColor rgb="FFFFFF00"/>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border diagonalUp="0" diagonalDown="0" outline="0">
        <left style="thin">
          <color indexed="64"/>
        </left>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top style="thin">
          <color indexed="64"/>
        </top>
        <bottom/>
      </border>
    </dxf>
    <dxf>
      <fill>
        <patternFill patternType="solid">
          <fgColor indexed="64"/>
          <bgColor rgb="FFFFFF00"/>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border diagonalUp="0" diagonalDown="0" outline="0">
        <left style="thin">
          <color indexed="64"/>
        </left>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top style="thin">
          <color indexed="64"/>
        </top>
        <bottom/>
      </border>
    </dxf>
    <dxf>
      <fill>
        <patternFill patternType="solid">
          <fgColor indexed="64"/>
          <bgColor rgb="FFFFFF00"/>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alignment horizontal="right" vertical="bottom" textRotation="0" wrapText="0" indent="0" justifyLastLine="0" shrinkToFit="0" readingOrder="0"/>
      <border diagonalUp="0" diagonalDown="0" outline="0">
        <left style="thin">
          <color indexed="64"/>
        </left>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top style="thin">
          <color indexed="64"/>
        </top>
        <bottom/>
      </border>
    </dxf>
    <dxf>
      <fill>
        <patternFill patternType="solid">
          <fgColor indexed="64"/>
          <bgColor rgb="FFFFFF00"/>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right style="thin">
          <color indexed="64"/>
        </right>
        <top style="thin">
          <color indexed="64"/>
        </top>
        <bottom/>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border diagonalUp="0" diagonalDown="0" outline="0">
        <left style="thin">
          <color indexed="64"/>
        </left>
        <right/>
        <top style="thin">
          <color indexed="64"/>
        </top>
        <bottom/>
      </border>
    </dxf>
    <dxf>
      <fill>
        <patternFill patternType="none">
          <fgColor indexed="64"/>
          <bgColor auto="1"/>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border diagonalUp="0" diagonalDown="0" outline="0">
        <left style="thin">
          <color indexed="64"/>
        </left>
        <right/>
        <top style="thin">
          <color indexed="64"/>
        </top>
        <bottom/>
      </border>
    </dxf>
    <dxf>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outline="0">
        <left/>
        <right style="thin">
          <color indexed="64"/>
        </right>
        <top style="thin">
          <color indexed="64"/>
        </top>
        <bottom/>
      </border>
    </dxf>
    <dxf>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alignment horizontal="right" vertical="bottom" textRotation="0" wrapText="0" indent="0" justifyLastLine="0" shrinkToFit="0" readingOrder="0"/>
      <border diagonalUp="0" diagonalDown="0" outline="0">
        <left style="thin">
          <color indexed="64"/>
        </left>
        <right/>
        <top style="thin">
          <color indexed="64"/>
        </top>
        <bottom/>
      </border>
    </dxf>
    <dxf>
      <fill>
        <patternFill patternType="none">
          <fgColor indexed="64"/>
          <bgColor auto="1"/>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top style="thin">
          <color indexed="64"/>
        </top>
        <bottom/>
      </border>
    </dxf>
    <dxf>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outline="0">
        <left/>
        <right style="thin">
          <color indexed="64"/>
        </right>
        <top style="thin">
          <color indexed="64"/>
        </top>
        <bottom/>
      </border>
    </dxf>
    <dxf>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right" vertical="bottom" textRotation="0" wrapText="0" indent="0" justifyLastLine="0" shrinkToFit="0" readingOrder="0"/>
      <border diagonalUp="0" diagonalDown="0" outline="0">
        <left style="thin">
          <color indexed="64"/>
        </left>
        <right/>
        <top style="thin">
          <color indexed="64"/>
        </top>
        <bottom/>
      </border>
    </dxf>
    <dxf>
      <fill>
        <patternFill patternType="none">
          <fgColor indexed="64"/>
          <bgColor auto="1"/>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top style="thin">
          <color indexed="64"/>
        </top>
        <bottom/>
      </border>
    </dxf>
    <dxf>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outline="0">
        <left/>
        <right style="thin">
          <color indexed="64"/>
        </right>
        <top style="thin">
          <color indexed="64"/>
        </top>
        <bottom/>
      </border>
    </dxf>
    <dxf>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textRotation="0" wrapText="1" indent="0" justifyLastLine="0" shrinkToFit="0" readingOrder="0"/>
    </dxf>
    <dxf>
      <border diagonalUp="0" diagonalDown="0" outline="0">
        <left style="thin">
          <color indexed="64"/>
        </left>
        <right/>
        <top style="thin">
          <color indexed="64"/>
        </top>
        <bottom/>
      </border>
    </dxf>
    <dxf>
      <fill>
        <patternFill patternType="none">
          <fgColor indexed="64"/>
          <bgColor auto="1"/>
        </patternFill>
      </fill>
      <border diagonalUp="0" diagonalDown="0" outline="0">
        <left/>
        <right style="thin">
          <color indexed="64"/>
        </right>
        <top style="thin">
          <color indexed="64"/>
        </top>
        <bottom style="thin">
          <color indexed="64"/>
        </bottom>
      </border>
    </dxf>
    <dxf>
      <border diagonalUp="0" diagonalDown="0" outline="0">
        <left style="thin">
          <color indexed="64"/>
        </left>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right style="thin">
          <color indexed="64"/>
        </right>
        <top style="thin">
          <color indexed="64"/>
        </top>
        <bottom/>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fill>
        <patternFill patternType="solid">
          <fgColor indexed="64"/>
          <bgColor rgb="FFFFFF00"/>
        </patternFill>
      </fill>
      <alignment horizontal="right" vertical="bottom" textRotation="0" wrapText="0" indent="0" justifyLastLine="0" shrinkToFit="0" readingOrder="0"/>
      <border diagonalUp="0" diagonalDown="0" outline="0">
        <left style="thin">
          <color indexed="64"/>
        </left>
        <right/>
        <top style="thin">
          <color indexed="64"/>
        </top>
        <bottom/>
      </border>
    </dxf>
    <dxf>
      <fill>
        <patternFill patternType="none">
          <fgColor indexed="64"/>
          <bgColor auto="1"/>
        </patternFill>
      </fill>
      <border diagonalUp="0" diagonalDown="0" outline="0">
        <left/>
        <right style="thin">
          <color indexed="64"/>
        </right>
        <top style="thin">
          <color indexed="64"/>
        </top>
        <bottom style="thin">
          <color indexed="64"/>
        </bottom>
      </border>
    </dxf>
    <dxf>
      <fill>
        <patternFill patternType="solid">
          <fgColor indexed="64"/>
          <bgColor rgb="FFFFFF00"/>
        </patternFill>
      </fill>
      <alignment horizontal="right" vertical="bottom" textRotation="0" wrapText="0" indent="0" justifyLastLine="0" shrinkToFit="0" readingOrder="0"/>
      <border diagonalUp="0" diagonalDown="0" outline="0">
        <left style="thin">
          <color indexed="64"/>
        </left>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right style="thin">
          <color indexed="64"/>
        </right>
        <top style="thin">
          <color indexed="64"/>
        </top>
        <bottom/>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border>
    </dxf>
    <dxf>
      <fill>
        <patternFill patternType="none">
          <fgColor indexed="64"/>
          <bgColor auto="1"/>
        </patternFill>
      </fill>
      <border diagonalUp="0" diagonalDown="0" outline="0">
        <left/>
        <right style="thin">
          <color indexed="64"/>
        </right>
        <top style="thin">
          <color indexed="64"/>
        </top>
        <bottom style="thin">
          <color indexed="64"/>
        </bottom>
      </border>
    </dxf>
    <dxf>
      <fill>
        <patternFill patternType="solid">
          <fgColor indexed="64"/>
          <bgColor rgb="FFFFFF00"/>
        </patternFill>
      </fill>
      <alignment horizontal="right" vertical="bottom" textRotation="0" wrapText="0" indent="0" justifyLastLine="0" shrinkToFit="0" readingOrder="0"/>
      <border diagonalUp="0" diagonalDown="0" outline="0">
        <left style="thin">
          <color indexed="64"/>
        </left>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right style="thin">
          <color indexed="64"/>
        </right>
        <top style="thin">
          <color indexed="64"/>
        </top>
        <bottom/>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alignment horizontal="right" vertical="bottom" textRotation="0" wrapText="0" indent="0" justifyLastLine="0" shrinkToFit="0" readingOrder="0"/>
      <border diagonalUp="0" diagonalDown="0" outline="0">
        <left style="thin">
          <color indexed="64"/>
        </left>
        <right/>
        <top style="thin">
          <color indexed="64"/>
        </top>
        <bottom/>
      </border>
    </dxf>
    <dxf>
      <fill>
        <patternFill patternType="none">
          <fgColor indexed="64"/>
          <bgColor auto="1"/>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top style="thin">
          <color indexed="64"/>
        </top>
        <bottom/>
      </border>
    </dxf>
    <dxf>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right style="thin">
          <color indexed="64"/>
        </right>
        <top style="thin">
          <color indexed="64"/>
        </top>
        <bottom/>
      </border>
    </dxf>
    <dxf>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right" vertical="bottom" textRotation="0" wrapText="0" indent="0" justifyLastLine="0" shrinkToFit="0" readingOrder="0"/>
      <border diagonalUp="0" diagonalDown="0" outline="0">
        <left style="thin">
          <color indexed="64"/>
        </left>
        <right/>
        <top style="thin">
          <color indexed="64"/>
        </top>
        <bottom/>
      </border>
    </dxf>
    <dxf>
      <fill>
        <patternFill patternType="none">
          <fgColor indexed="64"/>
          <bgColor auto="1"/>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top style="thin">
          <color indexed="64"/>
        </top>
        <bottom/>
      </border>
    </dxf>
    <dxf>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right style="thin">
          <color indexed="64"/>
        </right>
        <top style="thin">
          <color indexed="64"/>
        </top>
        <bottom/>
      </border>
    </dxf>
    <dxf>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right" vertical="bottom" textRotation="0" wrapText="0" indent="0" justifyLastLine="0" shrinkToFit="0" readingOrder="0"/>
      <border diagonalUp="0" diagonalDown="0" outline="0">
        <left style="thin">
          <color indexed="64"/>
        </left>
        <right/>
        <top style="thin">
          <color indexed="64"/>
        </top>
        <bottom/>
      </border>
    </dxf>
    <dxf>
      <fill>
        <patternFill patternType="none">
          <fgColor indexed="64"/>
          <bgColor auto="1"/>
        </patternFill>
      </fill>
      <border diagonalUp="0" diagonalDown="0" outline="0">
        <left/>
        <right style="thin">
          <color indexed="64"/>
        </right>
        <top style="thin">
          <color indexed="64"/>
        </top>
        <bottom style="thin">
          <color indexed="64"/>
        </bottom>
      </border>
    </dxf>
    <dxf>
      <fill>
        <patternFill patternType="solid">
          <fgColor indexed="64"/>
          <bgColor rgb="FFFFFF00"/>
        </patternFill>
      </fill>
      <alignment horizontal="right" vertical="bottom" textRotation="0" wrapText="0" indent="0" justifyLastLine="0" shrinkToFit="0" readingOrder="0"/>
      <border diagonalUp="0" diagonalDown="0" outline="0">
        <left style="thin">
          <color indexed="64"/>
        </left>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right style="thin">
          <color indexed="64"/>
        </right>
        <top style="thin">
          <color indexed="64"/>
        </top>
        <bottom/>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border diagonalUp="0" diagonalDown="0" outline="0">
        <left style="thin">
          <color indexed="64"/>
        </left>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top style="thin">
          <color indexed="64"/>
        </top>
        <bottom/>
      </border>
    </dxf>
    <dxf>
      <fill>
        <patternFill patternType="solid">
          <fgColor indexed="64"/>
          <bgColor rgb="FFFFFF0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border diagonalUp="0" diagonalDown="0" outline="0">
        <left style="thin">
          <color indexed="64"/>
        </left>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rgb="FFFFFF0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right style="thin">
          <color indexed="64"/>
        </right>
        <top style="thin">
          <color indexed="64"/>
        </top>
        <bottom/>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fill>
        <patternFill>
          <bgColor rgb="FFFFFF00"/>
        </patternFill>
      </fil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border>
    </dxf>
    <dxf>
      <fill>
        <patternFill patternType="solid">
          <fgColor indexed="64"/>
          <bgColor rgb="FFFFFF0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style="thin">
          <color indexed="64"/>
        </top>
        <bottom/>
      </border>
    </dxf>
    <dxf>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right style="thin">
          <color indexed="64"/>
        </right>
        <top style="thin">
          <color indexed="64"/>
        </top>
        <bottom/>
      </border>
    </dxf>
    <dxf>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fill>
        <patternFill patternType="solid">
          <fgColor indexed="64"/>
          <bgColor rgb="FFFFFF0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right style="thin">
          <color indexed="64"/>
        </right>
        <top style="thin">
          <color indexed="64"/>
        </top>
        <bottom/>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fill>
        <patternFill patternType="none">
          <fgColor indexed="64"/>
          <bgColor auto="1"/>
        </patternFill>
      </fill>
      <border diagonalUp="0" diagonalDown="0" outline="0">
        <left/>
        <right style="thin">
          <color indexed="64"/>
        </right>
        <top style="thin">
          <color indexed="64"/>
        </top>
        <bottom style="thin">
          <color indexed="64"/>
        </bottom>
      </border>
    </dxf>
    <dxf>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fill>
        <patternFill patternType="solid">
          <fgColor indexed="64"/>
          <bgColor rgb="FFFFFF0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rgb="FFFFFF00"/>
        </patternFill>
      </fill>
      <alignment horizontal="center" vertical="center" textRotation="0" wrapText="0" indent="0" justifyLastLine="0" shrinkToFit="0" readingOrder="0"/>
      <border outline="0">
        <right style="thin">
          <color indexed="64"/>
        </right>
      </border>
    </dxf>
    <dxf>
      <border outline="0">
        <right style="thin">
          <color indexed="64"/>
        </right>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fill>
        <patternFill patternType="none">
          <fgColor indexed="64"/>
          <bgColor auto="1"/>
        </patternFill>
      </fill>
      <border diagonalUp="0" diagonalDown="0" outline="0">
        <left/>
        <right style="thin">
          <color indexed="64"/>
        </right>
        <top style="thin">
          <color indexed="64"/>
        </top>
        <bottom style="thin">
          <color indexed="64"/>
        </bottom>
      </border>
    </dxf>
    <dxf>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dxf>
    <dxf>
      <border diagonalUp="0" diagonalDown="0" outline="0">
        <left style="thin">
          <color indexed="64"/>
        </left>
        <right style="thin">
          <color indexed="64"/>
        </right>
        <top style="thin">
          <color indexed="64"/>
        </top>
        <bottom/>
      </border>
    </dxf>
    <dxf>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Calibri"/>
        <scheme val="minor"/>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4"/>
        <color auto="1"/>
        <name val="Calibri"/>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Calibri"/>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none"/>
      </font>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4"/>
        <color auto="1"/>
        <name val="Calibr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Calibri"/>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Calibri"/>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Calibri"/>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Calibri"/>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4"/>
        <color auto="1"/>
        <name val="Calibri"/>
        <family val="2"/>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auto="1"/>
        <name val="Calibri"/>
        <scheme val="none"/>
      </font>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Calibri"/>
        <scheme val="minor"/>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scheme val="none"/>
      </font>
      <alignment horizontal="center" vertical="center" textRotation="0" wrapText="0" indent="0" justifyLastLine="0" shrinkToFit="0" readingOrder="0"/>
    </dxf>
    <dxf>
      <border outline="0">
        <bottom style="thin">
          <color indexed="64"/>
        </bottom>
      </border>
    </dxf>
    <dxf>
      <alignment horizontal="general" vertical="bottom" textRotation="0" wrapText="1" indent="0" justifyLastLine="0" shrinkToFit="0" readingOrder="0"/>
    </dxf>
    <dxf>
      <fill>
        <patternFill patternType="solid">
          <fgColor indexed="64"/>
          <bgColor rgb="FFFFFF0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rgb="FFFFFF00"/>
        </patternFill>
      </fill>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outline="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left style="thin">
          <color indexed="64"/>
        </left>
        <right style="thin">
          <color indexed="64"/>
        </right>
        <top style="thin">
          <color indexed="64"/>
        </top>
        <bottom style="thin">
          <color indexed="64"/>
        </bottom>
        <vertical/>
        <horizontal/>
      </border>
    </dxf>
    <dxf>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border diagonalUp="0" diagonalDown="0" outline="0">
        <left/>
        <right style="thin">
          <color indexed="64"/>
        </right>
        <top style="thin">
          <color indexed="64"/>
        </top>
        <bottom style="thin">
          <color indexed="64"/>
        </bottom>
      </border>
    </dxf>
    <dxf>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Calibri"/>
        <scheme val="minor"/>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colors>
    <mruColors>
      <color rgb="FF5F94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tyles" Target="styles.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theme" Target="theme/theme1.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calcChain" Target="calcChain.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sharedStrings" Target="sharedStrings.xml" Id="rId14" /><Relationship Type="http://schemas.openxmlformats.org/officeDocument/2006/relationships/customXml" Target="/customXml/item2.xml" Id="R17d7e27242834211"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irSafetyLicencesIssued" displayName="AirSafetyLicencesIssued" ref="A4:G32" totalsRowCount="1" headerRowDxfId="545" headerRowBorderDxfId="544" tableBorderDxfId="543" totalsRowBorderDxfId="542">
  <autoFilter ref="A4:G31" xr:uid="{00000000-0009-0000-0100-000001000000}"/>
  <sortState xmlns:xlrd2="http://schemas.microsoft.com/office/spreadsheetml/2017/richdata2" ref="A5:G31">
    <sortCondition ref="A4:A31"/>
  </sortState>
  <tableColumns count="7">
    <tableColumn id="1" xr3:uid="{00000000-0010-0000-0000-000001000000}" name="Species" totalsRowLabel="Total number of licences" dataDxfId="541" totalsRowDxfId="540"/>
    <tableColumn id="2" xr3:uid="{00000000-0010-0000-0000-000002000000}" name="Number of licences issued 2019" totalsRowLabel="&gt;1" dataDxfId="539" totalsRowDxfId="538"/>
    <tableColumn id="3" xr3:uid="{00000000-0010-0000-0000-000003000000}" name="Number of licences issued 2020" totalsRowLabel="24" dataDxfId="537" totalsRowDxfId="536"/>
    <tableColumn id="4" xr3:uid="{00000000-0010-0000-0000-000004000000}" name="Number of licences issued 2021" totalsRowLabel="24" dataDxfId="535" totalsRowDxfId="534"/>
    <tableColumn id="5" xr3:uid="{00000000-0010-0000-0000-000005000000}" name="Number of licences issued 2022" totalsRowLabel="23" dataDxfId="533" totalsRowDxfId="532"/>
    <tableColumn id="6" xr3:uid="{00000000-0010-0000-0000-000006000000}" name="Number of licences issued 2023" totalsRowLabel="6" dataDxfId="531" totalsRowDxfId="530"/>
    <tableColumn id="7" xr3:uid="{4A460E58-60BC-4863-8B64-96382919CDBB}" name="Number of licences issued 2024" totalsRowLabel="24" dataDxfId="529" totalsRowDxfId="52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9000000}" name="FishEatingBirdLicencesIssued" displayName="FishEatingBirdLicencesIssued" ref="A4:G10" totalsRowCount="1" headerRowDxfId="407" headerRowBorderDxfId="406" tableBorderDxfId="405" totalsRowBorderDxfId="404">
  <autoFilter ref="A4:G9" xr:uid="{00000000-0009-0000-0100-000013000000}"/>
  <tableColumns count="7">
    <tableColumn id="1" xr3:uid="{00000000-0010-0000-0900-000001000000}" name="Species" totalsRowLabel="Total number of licences" dataDxfId="403" totalsRowDxfId="402"/>
    <tableColumn id="2" xr3:uid="{00000000-0010-0000-0900-000002000000}" name="Number of licences issued 2019" totalsRowLabel="27" dataDxfId="401" totalsRowDxfId="400"/>
    <tableColumn id="3" xr3:uid="{00000000-0010-0000-0900-000003000000}" name="Number of licences issued 2020" totalsRowLabel="41" dataDxfId="399" totalsRowDxfId="398"/>
    <tableColumn id="4" xr3:uid="{00000000-0010-0000-0900-000004000000}" name="Number of licences issued 2021" totalsRowLabel="31" dataDxfId="397" totalsRowDxfId="396"/>
    <tableColumn id="5" xr3:uid="{00000000-0010-0000-0900-000005000000}" name="Number of licences issued 2022" totalsRowLabel="39" dataDxfId="395" totalsRowDxfId="394"/>
    <tableColumn id="6" xr3:uid="{00000000-0010-0000-0900-000006000000}" name="Number of licences issued 2023" totalsRowLabel="46" dataDxfId="393" totalsRowDxfId="392"/>
    <tableColumn id="7" xr3:uid="{BC3CFAE3-3055-44A5-BD01-3207E1D831EF}" name="Number of licences issued 2024" totalsRowLabel="9" dataDxfId="391" totalsRowDxfId="39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A000000}" name="FishEatingBirdPermittedNumbers" displayName="FishEatingBirdPermittedNumbers" ref="A14:G20" totalsRowCount="1" headerRowDxfId="389" headerRowBorderDxfId="388" tableBorderDxfId="387" totalsRowBorderDxfId="386">
  <autoFilter ref="A14:G19" xr:uid="{00000000-0009-0000-0100-000014000000}"/>
  <tableColumns count="7">
    <tableColumn id="1" xr3:uid="{00000000-0010-0000-0A00-000001000000}" name="Species" totalsRowLabel="Total" dataDxfId="385" totalsRowDxfId="384"/>
    <tableColumn id="2" xr3:uid="{00000000-0010-0000-0A00-000002000000}" name="Number of individuals permitted to be killed 2019" totalsRowFunction="sum" dataDxfId="383" totalsRowDxfId="382"/>
    <tableColumn id="3" xr3:uid="{00000000-0010-0000-0A00-000003000000}" name="Number of individuals permitted to be killed 2020" totalsRowFunction="sum" dataDxfId="381" totalsRowDxfId="380"/>
    <tableColumn id="4" xr3:uid="{00000000-0010-0000-0A00-000004000000}" name="Number of individuals permitted to be killed 2021" totalsRowFunction="sum" dataDxfId="379" totalsRowDxfId="378"/>
    <tableColumn id="5" xr3:uid="{00000000-0010-0000-0A00-000005000000}" name="Number of individuals permitted to be killed 2022" totalsRowFunction="sum" dataDxfId="377" totalsRowDxfId="376"/>
    <tableColumn id="6" xr3:uid="{00000000-0010-0000-0A00-000006000000}" name="Number of individuals permitted to be killed 2023" totalsRowFunction="sum" dataDxfId="375" totalsRowDxfId="374"/>
    <tableColumn id="7" xr3:uid="{395F9830-BA80-4886-AE3B-0E29740F87E1}" name="Number of individuals permitted to be killed 2024" totalsRowFunction="sum" dataDxfId="373" totalsRowDxfId="372"/>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B000000}" name="FishEatingBirdNumbersTaken" displayName="FishEatingBirdNumbersTaken" ref="A24:G30" totalsRowCount="1" headerRowDxfId="371" headerRowBorderDxfId="370" tableBorderDxfId="369" totalsRowBorderDxfId="368">
  <autoFilter ref="A24:G29" xr:uid="{00000000-0009-0000-0100-000015000000}"/>
  <tableColumns count="7">
    <tableColumn id="1" xr3:uid="{00000000-0010-0000-0B00-000001000000}" name="Species" totalsRowLabel="Total" dataDxfId="367" totalsRowDxfId="366"/>
    <tableColumn id="2" xr3:uid="{00000000-0010-0000-0B00-000002000000}" name="Number of individuals taken reported on licence return 2019" totalsRowFunction="sum" dataDxfId="365" totalsRowDxfId="364"/>
    <tableColumn id="3" xr3:uid="{00000000-0010-0000-0B00-000003000000}" name="Number of individuals taken reported on licence return 2020" totalsRowFunction="sum" dataDxfId="363" totalsRowDxfId="362"/>
    <tableColumn id="4" xr3:uid="{00000000-0010-0000-0B00-000004000000}" name="Number of individuals taken reported on licence return 2021" totalsRowFunction="sum" dataDxfId="361" totalsRowDxfId="360"/>
    <tableColumn id="5" xr3:uid="{00000000-0010-0000-0B00-000005000000}" name="Number of individuals taken reported on licence return 2022" totalsRowFunction="sum" dataDxfId="359" totalsRowDxfId="358"/>
    <tableColumn id="6" xr3:uid="{00000000-0010-0000-0B00-000006000000}" name="Number of individuals taken reported on licence return 2023" totalsRowFunction="sum" dataDxfId="357" totalsRowDxfId="356"/>
    <tableColumn id="7" xr3:uid="{EBF52A67-226A-45C4-86F3-A8C70BC66C9C}" name="Number of individuals taken reported on licence return 2024" dataDxfId="355" totalsRowDxfId="35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GeeseLicencesIssued" displayName="GeeseLicencesIssued" ref="A4:G9" totalsRowCount="1" headerRowDxfId="353" headerRowBorderDxfId="352" tableBorderDxfId="351" totalsRowBorderDxfId="350">
  <autoFilter ref="A4:G8" xr:uid="{00000000-0009-0000-0100-00000D000000}"/>
  <tableColumns count="7">
    <tableColumn id="1" xr3:uid="{00000000-0010-0000-0C00-000001000000}" name="Species" totalsRowLabel="Total number of licences" dataDxfId="349" totalsRowDxfId="348"/>
    <tableColumn id="2" xr3:uid="{00000000-0010-0000-0C00-000002000000}" name="Number of licences issued 2019" totalsRowFunction="sum" dataDxfId="347" totalsRowDxfId="346"/>
    <tableColumn id="3" xr3:uid="{00000000-0010-0000-0C00-000003000000}" name="Number of licences issued 2020" totalsRowLabel="110" dataDxfId="345" totalsRowDxfId="344"/>
    <tableColumn id="4" xr3:uid="{00000000-0010-0000-0C00-000004000000}" name="Number of licences issued 2021" totalsRowLabel="46" dataDxfId="343" totalsRowDxfId="342"/>
    <tableColumn id="5" xr3:uid="{00000000-0010-0000-0C00-000005000000}" name="Number of licences issued 2022" totalsRowLabel="30" dataDxfId="341" totalsRowDxfId="340"/>
    <tableColumn id="6" xr3:uid="{00000000-0010-0000-0C00-000006000000}" name="Number of licences issued 2023" totalsRowFunction="sum" dataDxfId="339" totalsRowDxfId="338"/>
    <tableColumn id="7" xr3:uid="{F70F9B65-DE12-4EF4-979A-882374E26463}" name="Number of licences issued 2024" totalsRowLabel="21" dataDxfId="337" totalsRowDxfId="336"/>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GeesePermittedNumbers" displayName="GeesePermittedNumbers" ref="A15:G20" totalsRowCount="1" headerRowBorderDxfId="335" tableBorderDxfId="334" totalsRowBorderDxfId="333">
  <autoFilter ref="A15:G19" xr:uid="{00000000-0009-0000-0100-00000E000000}"/>
  <tableColumns count="7">
    <tableColumn id="1" xr3:uid="{00000000-0010-0000-0D00-000001000000}" name="Species" totalsRowLabel="Total" dataDxfId="332" totalsRowDxfId="331"/>
    <tableColumn id="2" xr3:uid="{00000000-0010-0000-0D00-000002000000}" name="Number of individuals permitted to be killed 2019" totalsRowFunction="sum" dataDxfId="330" totalsRowDxfId="329"/>
    <tableColumn id="3" xr3:uid="{00000000-0010-0000-0D00-000003000000}" name="Number of individuals permitted to be killed 2020" totalsRowFunction="sum" dataDxfId="328" totalsRowDxfId="327"/>
    <tableColumn id="4" xr3:uid="{00000000-0010-0000-0D00-000004000000}" name="Number of individuals permitted to be killed 2021" totalsRowFunction="sum" dataDxfId="326" totalsRowDxfId="325"/>
    <tableColumn id="5" xr3:uid="{00000000-0010-0000-0D00-000005000000}" name="Number of individuals permitted to be killed 2022" totalsRowFunction="sum" dataDxfId="324" totalsRowDxfId="323"/>
    <tableColumn id="6" xr3:uid="{00000000-0010-0000-0D00-000006000000}" name="Number of individuals permitted to be killed 2023" totalsRowFunction="sum" dataDxfId="322" totalsRowDxfId="321"/>
    <tableColumn id="7" xr3:uid="{45B1B270-FD3E-4A05-8F8E-AE121492C938}" name="Number of individuals permitted to be killed 2024" totalsRowFunction="sum" dataDxfId="320" totalsRowDxfId="319"/>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GeeseNumbersTaken" displayName="GeeseNumbersTaken" ref="A24:G29" totalsRowCount="1" headerRowBorderDxfId="318" tableBorderDxfId="317" totalsRowBorderDxfId="316">
  <autoFilter ref="A24:G28" xr:uid="{00000000-0009-0000-0100-00000F000000}"/>
  <tableColumns count="7">
    <tableColumn id="1" xr3:uid="{00000000-0010-0000-0E00-000001000000}" name="Species" totalsRowLabel="Total" dataDxfId="315" totalsRowDxfId="314"/>
    <tableColumn id="2" xr3:uid="{00000000-0010-0000-0E00-000002000000}" name="Number of individuals taken reported on licence return 2019" totalsRowFunction="sum" dataDxfId="313" totalsRowDxfId="312"/>
    <tableColumn id="3" xr3:uid="{00000000-0010-0000-0E00-000003000000}" name="Number of individuals taken reported on licence return 2020" totalsRowFunction="sum" dataDxfId="311" totalsRowDxfId="310"/>
    <tableColumn id="4" xr3:uid="{00000000-0010-0000-0E00-000004000000}" name="Number of individuals taken reported on licence return 2021" totalsRowFunction="sum" dataDxfId="309" totalsRowDxfId="308"/>
    <tableColumn id="5" xr3:uid="{00000000-0010-0000-0E00-000005000000}" name="Number of individuals taken reported on licence return 2022" totalsRowFunction="sum" dataDxfId="307" totalsRowDxfId="306"/>
    <tableColumn id="6" xr3:uid="{00000000-0010-0000-0E00-000006000000}" name="Number of individuals taken reported on licence return 2023" totalsRowFunction="sum" dataDxfId="305" totalsRowDxfId="304"/>
    <tableColumn id="7" xr3:uid="{D22D7C4C-F558-4B96-A928-D81E00DED663}" name="Number of individuals taken reported on licence return 2024" dataDxfId="303" totalsRowDxfId="302"/>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F000000}" name="GullAdultLicencesIssed" displayName="GullAdultLicencesIssed" ref="A4:G10" totalsRowCount="1" headerRowDxfId="301" headerRowBorderDxfId="300" tableBorderDxfId="299" totalsRowBorderDxfId="298">
  <autoFilter ref="A4:G9" xr:uid="{00000000-0009-0000-0100-000007000000}"/>
  <tableColumns count="7">
    <tableColumn id="1" xr3:uid="{00000000-0010-0000-0F00-000001000000}" name="Species" totalsRowLabel="Total number of licences" dataDxfId="297" totalsRowDxfId="296"/>
    <tableColumn id="2" xr3:uid="{00000000-0010-0000-0F00-000002000000}" name="Number of licences issued 2019" totalsRowFunction="sum" dataDxfId="295" totalsRowDxfId="294"/>
    <tableColumn id="3" xr3:uid="{00000000-0010-0000-0F00-000003000000}" name="Number of licences issued 2020" totalsRowLabel="39" dataDxfId="293" totalsRowDxfId="292"/>
    <tableColumn id="4" xr3:uid="{00000000-0010-0000-0F00-000004000000}" name="Number of licences issued 2021" totalsRowLabel="25" dataDxfId="291" totalsRowDxfId="290"/>
    <tableColumn id="5" xr3:uid="{00000000-0010-0000-0F00-000005000000}" name="Number of licences issued 2022" totalsRowLabel="28" dataDxfId="289" totalsRowDxfId="288"/>
    <tableColumn id="6" xr3:uid="{00000000-0010-0000-0F00-000006000000}" name="Number of licences issued 2023" totalsRowLabel="14" dataDxfId="287" totalsRowDxfId="286"/>
    <tableColumn id="7" xr3:uid="{5AFAFB9C-6EBF-4125-A129-B3097751CBC3}" name="Number of licences issued 2024" totalsRowLabel="8" dataDxfId="285" totalsRowDxfId="284"/>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0000000}" name="GullChickLicencesIssued" displayName="GullChickLicencesIssued" ref="J4:P10" totalsRowCount="1" headerRowDxfId="283" headerRowBorderDxfId="282" tableBorderDxfId="281" totalsRowBorderDxfId="280">
  <autoFilter ref="J4:P9" xr:uid="{00000000-0009-0000-0100-000008000000}"/>
  <tableColumns count="7">
    <tableColumn id="1" xr3:uid="{00000000-0010-0000-1000-000001000000}" name="Species" totalsRowLabel="Total number of licences" dataDxfId="279" totalsRowDxfId="278"/>
    <tableColumn id="2" xr3:uid="{00000000-0010-0000-1000-000002000000}" name="Number of licences issued 2019" totalsRowLabel="2" dataDxfId="277" totalsRowDxfId="276"/>
    <tableColumn id="3" xr3:uid="{00000000-0010-0000-1000-000003000000}" name="Number of licences issued 2020" totalsRowLabel="47" dataDxfId="275" totalsRowDxfId="274"/>
    <tableColumn id="4" xr3:uid="{00000000-0010-0000-1000-000004000000}" name="Number of licences issued 2021" totalsRowLabel="8" dataDxfId="273" totalsRowDxfId="272"/>
    <tableColumn id="5" xr3:uid="{00000000-0010-0000-1000-000005000000}" name="Number of licences issued 2022" totalsRowLabel="28" dataDxfId="271" totalsRowDxfId="270"/>
    <tableColumn id="6" xr3:uid="{00000000-0010-0000-1000-000006000000}" name="Number of licences issued 2023" totalsRowFunction="sum" dataDxfId="269" totalsRowDxfId="268"/>
    <tableColumn id="7" xr3:uid="{FBC1D9A9-28B8-4FE5-95BE-8514F142E4AE}" name="Number of licences issued 2024" totalsRowFunction="sum" dataDxfId="267" totalsRowDxfId="266"/>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1000000}" name="GullAdultPermittedNumbers" displayName="GullAdultPermittedNumbers" ref="A16:G22" totalsRowCount="1" headerRowDxfId="265" headerRowBorderDxfId="264" tableBorderDxfId="263" totalsRowBorderDxfId="262">
  <autoFilter ref="A16:G21" xr:uid="{00000000-0009-0000-0100-000009000000}"/>
  <tableColumns count="7">
    <tableColumn id="1" xr3:uid="{00000000-0010-0000-1100-000001000000}" name="Species" totalsRowLabel="Total" dataDxfId="261" totalsRowDxfId="260"/>
    <tableColumn id="2" xr3:uid="{00000000-0010-0000-1100-000002000000}" name="Number of individuals permitted to be killed 2019" totalsRowFunction="sum" dataDxfId="259" totalsRowDxfId="258"/>
    <tableColumn id="3" xr3:uid="{00000000-0010-0000-1100-000003000000}" name="Number of individuals permitted to be killed 2020" totalsRowFunction="sum" dataDxfId="257" totalsRowDxfId="256"/>
    <tableColumn id="4" xr3:uid="{00000000-0010-0000-1100-000004000000}" name="Number of individuals permitted to be killed 2021" totalsRowFunction="sum" dataDxfId="255" totalsRowDxfId="254"/>
    <tableColumn id="5" xr3:uid="{00000000-0010-0000-1100-000005000000}" name="Number of individuals permitted to be killed 2022" totalsRowFunction="sum" dataDxfId="253" totalsRowDxfId="252"/>
    <tableColumn id="6" xr3:uid="{00000000-0010-0000-1100-000006000000}" name="Number of individuals permitted to be killed 2023" totalsRowFunction="sum" dataDxfId="251" totalsRowDxfId="250"/>
    <tableColumn id="7" xr3:uid="{B0058540-2E3A-438F-91C7-ADCB77F70FC7}" name="Number of individuals permitted to be killed 2024" totalsRowFunction="sum" dataDxfId="249" totalsRowDxfId="248"/>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2000000}" name="GullChickPermittedNumbers" displayName="GullChickPermittedNumbers" ref="J16:P22" totalsRowCount="1" headerRowDxfId="247" headerRowBorderDxfId="246" tableBorderDxfId="245" totalsRowBorderDxfId="244">
  <autoFilter ref="J16:P21" xr:uid="{00000000-0009-0000-0100-00000A000000}"/>
  <tableColumns count="7">
    <tableColumn id="1" xr3:uid="{00000000-0010-0000-1200-000001000000}" name="Species" totalsRowLabel="Total" dataDxfId="243" totalsRowDxfId="242"/>
    <tableColumn id="2" xr3:uid="{00000000-0010-0000-1200-000002000000}" name="Number of individuals permitted to be killed 2019" totalsRowFunction="sum" dataDxfId="241" totalsRowDxfId="240"/>
    <tableColumn id="3" xr3:uid="{00000000-0010-0000-1200-000003000000}" name="Number of individuals permitted to be killed 2020" totalsRowFunction="sum" dataDxfId="239" totalsRowDxfId="238"/>
    <tableColumn id="4" xr3:uid="{00000000-0010-0000-1200-000004000000}" name="Number of individuals permitted to be killed 2021" totalsRowFunction="sum" dataDxfId="237" totalsRowDxfId="236"/>
    <tableColumn id="5" xr3:uid="{00000000-0010-0000-1200-000005000000}" name="Number of individuals permitted to be killed 2022" totalsRowFunction="sum" dataDxfId="235" totalsRowDxfId="234"/>
    <tableColumn id="6" xr3:uid="{00000000-0010-0000-1200-000006000000}" name="Number of individuals permitted to be killed 2023" totalsRowFunction="sum" dataDxfId="233" totalsRowDxfId="232"/>
    <tableColumn id="7" xr3:uid="{B7D8AD64-CFBB-4C1F-B8F9-28C6BFF3C7C6}" name="Number of individuals permitted to be killed 2024" totalsRowFunction="sum" dataDxfId="231" totalsRowDxfId="23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AirSafetyPermittedNumbers" displayName="AirSafetyPermittedNumbers" ref="A37:G58" totalsRowCount="1" headerRowDxfId="527" dataDxfId="525" headerRowBorderDxfId="526" tableBorderDxfId="524" totalsRowBorderDxfId="523">
  <autoFilter ref="A37:G57" xr:uid="{00000000-0009-0000-0100-000002000000}"/>
  <tableColumns count="7">
    <tableColumn id="1" xr3:uid="{00000000-0010-0000-0100-000001000000}" name="Species" totalsRowLabel="Total" dataDxfId="522" totalsRowDxfId="521"/>
    <tableColumn id="2" xr3:uid="{00000000-0010-0000-0100-000002000000}" name="Number of individuals permitted to be killed 2019" dataDxfId="520" totalsRowDxfId="519"/>
    <tableColumn id="3" xr3:uid="{00000000-0010-0000-0100-000003000000}" name="Number of individuals permitted to be killed 2020" dataDxfId="518" totalsRowDxfId="517"/>
    <tableColumn id="4" xr3:uid="{00000000-0010-0000-0100-000004000000}" name="Number of individuals permitted to be killed 2021" dataDxfId="516" totalsRowDxfId="515"/>
    <tableColumn id="5" xr3:uid="{00000000-0010-0000-0100-000005000000}" name="Number of individuals permitted to be killed 2022" dataDxfId="514" totalsRowDxfId="513"/>
    <tableColumn id="6" xr3:uid="{00000000-0010-0000-0100-000006000000}" name="Number of individuals permitted to be killed 2023" dataDxfId="512" totalsRowDxfId="511"/>
    <tableColumn id="7" xr3:uid="{9CFAD917-E5C8-40E8-83B2-0110EEB9630E}" name="Number of individuals permitted to be killed 2024" dataDxfId="510" totalsRowDxfId="509"/>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3000000}" name="GullAdultNumbersTaken" displayName="GullAdultNumbersTaken" ref="A26:G32" totalsRowCount="1" headerRowBorderDxfId="229" tableBorderDxfId="228" totalsRowBorderDxfId="227">
  <autoFilter ref="A26:G31" xr:uid="{00000000-0009-0000-0100-00000B000000}"/>
  <tableColumns count="7">
    <tableColumn id="1" xr3:uid="{00000000-0010-0000-1300-000001000000}" name="Species" totalsRowLabel="Total" dataDxfId="226" totalsRowDxfId="225"/>
    <tableColumn id="2" xr3:uid="{00000000-0010-0000-1300-000002000000}" name="Number of individuals taken reported on licence return 2019" totalsRowFunction="sum" dataDxfId="224" totalsRowDxfId="223"/>
    <tableColumn id="3" xr3:uid="{00000000-0010-0000-1300-000003000000}" name="Number of individuals taken reported on licence return 2020" totalsRowFunction="sum" dataDxfId="222" totalsRowDxfId="221"/>
    <tableColumn id="4" xr3:uid="{00000000-0010-0000-1300-000004000000}" name="Number of individuals taken reported on licence return 2021" totalsRowFunction="sum" dataDxfId="220" totalsRowDxfId="219"/>
    <tableColumn id="5" xr3:uid="{00000000-0010-0000-1300-000005000000}" name="Number of individuals taken reported on licence return 2022" totalsRowFunction="sum" dataDxfId="218" totalsRowDxfId="217"/>
    <tableColumn id="6" xr3:uid="{00000000-0010-0000-1300-000006000000}" name="Number of individuals taken reported on licence return 2023" totalsRowFunction="sum" dataDxfId="216" totalsRowDxfId="215"/>
    <tableColumn id="7" xr3:uid="{6564FFD0-1C99-4B55-9C94-00A1A1997220}" name="Number of individuals taken reported on licence return 2024" totalsRowFunction="sum" dataDxfId="214" totalsRowDxfId="213"/>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14000000}" name="GullChickNumbersTaken" displayName="GullChickNumbersTaken" ref="J26:P32" totalsRowCount="1" headerRowDxfId="212" headerRowBorderDxfId="211" tableBorderDxfId="210" totalsRowBorderDxfId="209">
  <autoFilter ref="J26:P31" xr:uid="{00000000-0009-0000-0100-00000C000000}"/>
  <tableColumns count="7">
    <tableColumn id="1" xr3:uid="{00000000-0010-0000-1400-000001000000}" name="Species" totalsRowLabel="Total" dataDxfId="208" totalsRowDxfId="207"/>
    <tableColumn id="2" xr3:uid="{00000000-0010-0000-1400-000002000000}" name="Number of individuals taken reported on licence return 2019" totalsRowFunction="sum" dataDxfId="206" totalsRowDxfId="205"/>
    <tableColumn id="3" xr3:uid="{00000000-0010-0000-1400-000003000000}" name="Number of individuals taken reported on licence return 2020" totalsRowFunction="sum" dataDxfId="204" totalsRowDxfId="203"/>
    <tableColumn id="4" xr3:uid="{00000000-0010-0000-1400-000004000000}" name="Number of individuals taken reported on licence return 2021" totalsRowFunction="sum" dataDxfId="202" totalsRowDxfId="201"/>
    <tableColumn id="5" xr3:uid="{00000000-0010-0000-1400-000005000000}" name="Number of individuals taken reported on licence return 2022" totalsRowFunction="sum" dataDxfId="200" totalsRowDxfId="199"/>
    <tableColumn id="6" xr3:uid="{00000000-0010-0000-1400-000006000000}" name="Number of individuals taken reported on licence return 2023" totalsRowFunction="sum" dataDxfId="198" totalsRowDxfId="197"/>
    <tableColumn id="7" xr3:uid="{E3E85422-C178-456F-ADE0-A0A397B7BADC}" name="Number of individuals taken reported on licence return 2024" totalsRowFunction="sum" dataDxfId="196" totalsRowDxfId="195"/>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HareLicencesIssued" displayName="HareLicencesIssued" ref="A4:G7" totalsRowCount="1" headerRowDxfId="194" headerRowBorderDxfId="193" tableBorderDxfId="192" totalsRowBorderDxfId="191">
  <autoFilter ref="A4:G6" xr:uid="{00000000-0009-0000-0100-000016000000}"/>
  <tableColumns count="7">
    <tableColumn id="1" xr3:uid="{00000000-0010-0000-1500-000001000000}" name="Species" totalsRowLabel="Total number of licences" dataDxfId="190" totalsRowDxfId="189"/>
    <tableColumn id="2" xr3:uid="{00000000-0010-0000-1500-000002000000}" name="Number of licences issued 2019" totalsRowLabel="9" dataDxfId="188" totalsRowDxfId="187"/>
    <tableColumn id="3" xr3:uid="{00000000-0010-0000-1500-000003000000}" name="Number of licences issued 2020" totalsRowLabel="47" dataDxfId="186" totalsRowDxfId="185"/>
    <tableColumn id="4" xr3:uid="{00000000-0010-0000-1500-000004000000}" name="Number of licences issued 2021" totalsRowLabel="101" dataDxfId="184" totalsRowDxfId="183"/>
    <tableColumn id="5" xr3:uid="{00000000-0010-0000-1500-000005000000}" name="Number of licences issued 2022" totalsRowFunction="sum" dataDxfId="182" totalsRowDxfId="181"/>
    <tableColumn id="6" xr3:uid="{00000000-0010-0000-1500-000006000000}" name="Number of licences issued 2023" totalsRowFunction="sum" dataDxfId="180" totalsRowDxfId="179"/>
    <tableColumn id="7" xr3:uid="{4FB8F507-EB4E-4229-9CC4-23A52C2D63FD}" name="Number of licences issued 2024" totalsRowLabel="109" dataDxfId="178" totalsRowDxfId="177"/>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HarePermittedNumbers" displayName="HarePermittedNumbers" ref="A11:G14" totalsRowCount="1" headerRowDxfId="176" headerRowBorderDxfId="175" tableBorderDxfId="174" totalsRowBorderDxfId="173">
  <autoFilter ref="A11:G13" xr:uid="{00000000-0009-0000-0100-000017000000}"/>
  <tableColumns count="7">
    <tableColumn id="1" xr3:uid="{00000000-0010-0000-1600-000001000000}" name="Species" totalsRowLabel="Total" dataDxfId="172" totalsRowDxfId="171"/>
    <tableColumn id="2" xr3:uid="{00000000-0010-0000-1600-000002000000}" name="Number of individuals permitted to be killed 2019" totalsRowFunction="sum" dataDxfId="170" totalsRowDxfId="169"/>
    <tableColumn id="3" xr3:uid="{00000000-0010-0000-1600-000003000000}" name="Number of individuals permitted to be killed 2020" totalsRowFunction="sum" dataDxfId="168" totalsRowDxfId="167"/>
    <tableColumn id="4" xr3:uid="{00000000-0010-0000-1600-000004000000}" name="Number of individuals permitted to be killed 2021" totalsRowFunction="sum" dataDxfId="166" totalsRowDxfId="165"/>
    <tableColumn id="5" xr3:uid="{00000000-0010-0000-1600-000005000000}" name="Number of individuals permitted to be killed 2022" totalsRowFunction="sum" dataDxfId="164" totalsRowDxfId="163"/>
    <tableColumn id="6" xr3:uid="{00000000-0010-0000-1600-000006000000}" name="Number of individuals permitted to be killed 2023" totalsRowFunction="sum" dataDxfId="162" totalsRowDxfId="161"/>
    <tableColumn id="7" xr3:uid="{702CD70F-6C45-48B7-957E-EABF4A91BE13}" name="Number of individuals permitted to be killed 2024" totalsRowFunction="sum" dataDxfId="160" totalsRowDxfId="159"/>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HareNumbersTaken" displayName="HareNumbersTaken" ref="A18:G21" totalsRowCount="1" headerRowDxfId="158" headerRowBorderDxfId="157" tableBorderDxfId="156" totalsRowBorderDxfId="155">
  <autoFilter ref="A18:G20" xr:uid="{00000000-0009-0000-0100-000018000000}"/>
  <tableColumns count="7">
    <tableColumn id="1" xr3:uid="{00000000-0010-0000-1700-000001000000}" name="Species" totalsRowLabel="Total" dataDxfId="154" totalsRowDxfId="153"/>
    <tableColumn id="2" xr3:uid="{00000000-0010-0000-1700-000002000000}" name="Number of individuals taken reported on licence return 2019" totalsRowFunction="sum" dataDxfId="152" totalsRowDxfId="151"/>
    <tableColumn id="3" xr3:uid="{00000000-0010-0000-1700-000003000000}" name="Number of individuals taken reported on licence return 2020" totalsRowFunction="sum" dataDxfId="150" totalsRowDxfId="149"/>
    <tableColumn id="4" xr3:uid="{00000000-0010-0000-1700-000004000000}" name="Number of individuals taken reported on licence return 2021" totalsRowFunction="sum" dataDxfId="148" totalsRowDxfId="147"/>
    <tableColumn id="5" xr3:uid="{00000000-0010-0000-1700-000005000000}" name="Number of individuals taken reported on licence return 2022" totalsRowFunction="sum" dataDxfId="146" totalsRowDxfId="145"/>
    <tableColumn id="6" xr3:uid="{00000000-0010-0000-1700-000006000000}" name="Number of individuals taken reported on licence return 2023" totalsRowFunction="sum" dataDxfId="144" totalsRowDxfId="143"/>
    <tableColumn id="7" xr3:uid="{A9417892-81B4-4C4D-885E-3A810B5BF71B}" name="Number of individuals taken reported on licence return 2024" dataDxfId="142" totalsRowDxfId="141"/>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8000000}" name="HealthAndSafetyLicencesIssued" displayName="HealthAndSafetyLicencesIssued" ref="A4:G24" totalsRowCount="1" headerRowDxfId="140" headerRowBorderDxfId="139" tableBorderDxfId="138" totalsRowBorderDxfId="137">
  <autoFilter ref="A4:G23" xr:uid="{00000000-0009-0000-0100-000004000000}"/>
  <sortState xmlns:xlrd2="http://schemas.microsoft.com/office/spreadsheetml/2017/richdata2" ref="A5:G23">
    <sortCondition ref="A4:A23"/>
  </sortState>
  <tableColumns count="7">
    <tableColumn id="1" xr3:uid="{00000000-0010-0000-1800-000001000000}" name="Species" totalsRowLabel="Total number of licences" dataDxfId="136" totalsRowDxfId="135"/>
    <tableColumn id="2" xr3:uid="{00000000-0010-0000-1800-000002000000}" name="Number of licences issued 2019" totalsRowLabel="6" dataDxfId="134" totalsRowDxfId="133"/>
    <tableColumn id="3" xr3:uid="{00000000-0010-0000-1800-000003000000}" name="Number of licences issued 2020" totalsRowLabel="52" dataDxfId="132" totalsRowDxfId="131"/>
    <tableColumn id="4" xr3:uid="{00000000-0010-0000-1800-000004000000}" name="Number of licences issued 2021" totalsRowLabel="57" dataDxfId="130" totalsRowDxfId="129"/>
    <tableColumn id="5" xr3:uid="{00000000-0010-0000-1800-000005000000}" name="Number of licences issued 2022" totalsRowLabel="41" dataDxfId="128" totalsRowDxfId="127"/>
    <tableColumn id="6" xr3:uid="{00000000-0010-0000-1800-000006000000}" name="Number of licences issued 2023" totalsRowLabel="41" dataDxfId="126" totalsRowDxfId="125"/>
    <tableColumn id="7" xr3:uid="{EAB9E8F6-2A8B-4152-ADB4-F3978AFE223E}" name="Number of licences issued 2024" totalsRowLabel="10" dataDxfId="124" totalsRowDxfId="123"/>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9000000}" name="HealthAndSafetyPermittedNumbers" displayName="HealthAndSafetyPermittedNumbers" ref="A28:G48" totalsRowCount="1" headerRowDxfId="122" headerRowBorderDxfId="121" tableBorderDxfId="120" totalsRowBorderDxfId="119">
  <autoFilter ref="A28:G47" xr:uid="{00000000-0009-0000-0100-000005000000}"/>
  <sortState xmlns:xlrd2="http://schemas.microsoft.com/office/spreadsheetml/2017/richdata2" ref="A29:G47">
    <sortCondition ref="A28:A47"/>
  </sortState>
  <tableColumns count="7">
    <tableColumn id="1" xr3:uid="{00000000-0010-0000-1900-000001000000}" name="Species" totalsRowLabel="Total" dataDxfId="118" totalsRowDxfId="117"/>
    <tableColumn id="2" xr3:uid="{00000000-0010-0000-1900-000002000000}" name="Number of individuals permitted to be killed 2019" totalsRowFunction="sum" dataDxfId="116" totalsRowDxfId="115"/>
    <tableColumn id="3" xr3:uid="{00000000-0010-0000-1900-000003000000}" name="Number of individuals permitted to be killed 2020" totalsRowFunction="sum" dataDxfId="114" totalsRowDxfId="113"/>
    <tableColumn id="4" xr3:uid="{00000000-0010-0000-1900-000004000000}" name="Number of individuals permitted to be killed 2021" totalsRowFunction="sum" dataDxfId="112" totalsRowDxfId="111"/>
    <tableColumn id="5" xr3:uid="{00000000-0010-0000-1900-000005000000}" name="Number of individuals permitted to be killed 2022" totalsRowFunction="sum" dataDxfId="110" totalsRowDxfId="109"/>
    <tableColumn id="6" xr3:uid="{00000000-0010-0000-1900-000006000000}" name="Number of individuals permitted to be killed 2023" totalsRowFunction="sum" dataDxfId="108" totalsRowDxfId="107"/>
    <tableColumn id="7" xr3:uid="{5345FE08-E5D6-4D35-A9DC-D8B24017DFDF}" name="Number of individuals permitted to be killed 2024" totalsRowFunction="sum" dataDxfId="106" totalsRowDxfId="105"/>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A000000}" name="HealthAndSafetyNumbersTaken" displayName="HealthAndSafetyNumbersTaken" ref="A53:G73" totalsRowCount="1" headerRowDxfId="104" headerRowBorderDxfId="103" tableBorderDxfId="102" totalsRowBorderDxfId="101">
  <autoFilter ref="A53:G72" xr:uid="{00000000-0009-0000-0100-000006000000}"/>
  <sortState xmlns:xlrd2="http://schemas.microsoft.com/office/spreadsheetml/2017/richdata2" ref="A54:G72">
    <sortCondition ref="A53:A72"/>
  </sortState>
  <tableColumns count="7">
    <tableColumn id="1" xr3:uid="{00000000-0010-0000-1A00-000001000000}" name="Species" totalsRowLabel="Total" dataDxfId="100" totalsRowDxfId="99"/>
    <tableColumn id="2" xr3:uid="{00000000-0010-0000-1A00-000002000000}" name="Number of individuals taken reported on licence return 2019" totalsRowFunction="sum" dataDxfId="98" totalsRowDxfId="97"/>
    <tableColumn id="3" xr3:uid="{00000000-0010-0000-1A00-000003000000}" name="Number of individuals taken reported on licence return 2020" totalsRowFunction="sum" dataDxfId="96" totalsRowDxfId="95"/>
    <tableColumn id="4" xr3:uid="{00000000-0010-0000-1A00-000004000000}" name="Number of individuals taken reported on licence return 2021" totalsRowFunction="sum" dataDxfId="94" totalsRowDxfId="93"/>
    <tableColumn id="5" xr3:uid="{00000000-0010-0000-1A00-000005000000}" name="Number of individuals taken reported on licence return 2022" totalsRowFunction="sum" dataDxfId="92" totalsRowDxfId="91"/>
    <tableColumn id="6" xr3:uid="{00000000-0010-0000-1A00-000006000000}" name="Number of individuals taken reported on licence return 2023" totalsRowFunction="sum" dataDxfId="90" totalsRowDxfId="89"/>
    <tableColumn id="7" xr3:uid="{2A8B706B-664F-4AA1-828D-8D07C4527DC3}" name="Number of individuals taken reported on licence return 2024" dataDxfId="88" totalsRowDxfId="87"/>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B000000}" name="RavenLicencesIssued" displayName="RavenLicencesIssued" ref="A4:G5" totalsRowShown="0" headerRowDxfId="86" headerRowBorderDxfId="85" tableBorderDxfId="84" totalsRowBorderDxfId="83">
  <autoFilter ref="A4:G5" xr:uid="{00000000-0009-0000-0100-000010000000}"/>
  <tableColumns count="7">
    <tableColumn id="1" xr3:uid="{00000000-0010-0000-1B00-000001000000}" name="Species" dataDxfId="82"/>
    <tableColumn id="2" xr3:uid="{00000000-0010-0000-1B00-000002000000}" name="Number of licences issued 2019" dataDxfId="81"/>
    <tableColumn id="3" xr3:uid="{00000000-0010-0000-1B00-000003000000}" name="Number of licences issued 2020" dataDxfId="80"/>
    <tableColumn id="4" xr3:uid="{00000000-0010-0000-1B00-000004000000}" name="Number of licences issued 2021" dataDxfId="79"/>
    <tableColumn id="5" xr3:uid="{00000000-0010-0000-1B00-000005000000}" name="Number of licences issued 2022" dataDxfId="78"/>
    <tableColumn id="6" xr3:uid="{00000000-0010-0000-1B00-000006000000}" name="Number of licences issued 2023" dataDxfId="77"/>
    <tableColumn id="7" xr3:uid="{5EA690D1-2082-4197-B262-9B3036C82CFF}" name="Number of licences issued 2024" dataDxfId="76"/>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C000000}" name="RavenPermittedNumbers" displayName="RavenPermittedNumbers" ref="A9:G10" totalsRowShown="0" headerRowDxfId="75" headerRowBorderDxfId="74" tableBorderDxfId="73" totalsRowBorderDxfId="72">
  <autoFilter ref="A9:G10" xr:uid="{00000000-0009-0000-0100-000011000000}"/>
  <tableColumns count="7">
    <tableColumn id="1" xr3:uid="{00000000-0010-0000-1C00-000001000000}" name="Species" dataDxfId="71"/>
    <tableColumn id="2" xr3:uid="{00000000-0010-0000-1C00-000002000000}" name="Number of individuals permitted to be killed 2019" dataDxfId="70"/>
    <tableColumn id="3" xr3:uid="{00000000-0010-0000-1C00-000003000000}" name="Number of individuals permitted to be killed 2020" dataDxfId="69"/>
    <tableColumn id="4" xr3:uid="{00000000-0010-0000-1C00-000004000000}" name="Number of individuals permitted to be killed 2021" dataDxfId="68"/>
    <tableColumn id="5" xr3:uid="{00000000-0010-0000-1C00-000005000000}" name="Number of individuals permitted to be killed 2022" dataDxfId="67"/>
    <tableColumn id="6" xr3:uid="{00000000-0010-0000-1C00-000006000000}" name="Number of individuals permitted to be killed 2023" dataDxfId="66"/>
    <tableColumn id="7" xr3:uid="{A66E4858-1A4C-429C-8967-BC8BB401FA87}" name="Number of individuals permitted to be killed 2024" dataDxfId="6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AirSafetyNumbersTaken" displayName="AirSafetyNumbersTaken" ref="A63:G86" totalsRowCount="1" headerRowBorderDxfId="508" tableBorderDxfId="507" totalsRowBorderDxfId="506">
  <autoFilter ref="A63:G85" xr:uid="{00000000-0009-0000-0100-000003000000}"/>
  <tableColumns count="7">
    <tableColumn id="1" xr3:uid="{00000000-0010-0000-0200-000001000000}" name="Species" totalsRowLabel="Total" dataDxfId="505" totalsRowDxfId="504"/>
    <tableColumn id="2" xr3:uid="{00000000-0010-0000-0200-000002000000}" name="Number of individuals taken reported on licence return 2019" totalsRowLabel="&gt;25" dataDxfId="503" totalsRowDxfId="502"/>
    <tableColumn id="3" xr3:uid="{00000000-0010-0000-0200-000003000000}" name="Number of individuals taken reported on licence return 2020" totalsRowFunction="sum" dataDxfId="501" totalsRowDxfId="500"/>
    <tableColumn id="4" xr3:uid="{00000000-0010-0000-0200-000004000000}" name="Number of individuals taken reported on licence return 2021" totalsRowFunction="sum" dataDxfId="499" totalsRowDxfId="498"/>
    <tableColumn id="5" xr3:uid="{00000000-0010-0000-0200-000005000000}" name="Number of individuals taken reported on licence return 2022" totalsRowFunction="sum" dataDxfId="497" totalsRowDxfId="496"/>
    <tableColumn id="6" xr3:uid="{00000000-0010-0000-0200-000006000000}" name="Number of individuals taken reported on licence return 2023" totalsRowFunction="sum" dataDxfId="495" totalsRowDxfId="494"/>
    <tableColumn id="7" xr3:uid="{C65C482A-0150-4A1D-A70C-FC847E766B21}" name="Number of individuals taken reported on licence return 2024" dataDxfId="493" totalsRowDxfId="492"/>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D000000}" name="RavenNumbersTaken" displayName="RavenNumbersTaken" ref="A14:G15" totalsRowShown="0" headerRowDxfId="64" headerRowBorderDxfId="63" tableBorderDxfId="62" totalsRowBorderDxfId="61">
  <autoFilter ref="A14:G15" xr:uid="{00000000-0009-0000-0100-000012000000}"/>
  <tableColumns count="7">
    <tableColumn id="1" xr3:uid="{00000000-0010-0000-1D00-000001000000}" name="Species" dataDxfId="60"/>
    <tableColumn id="2" xr3:uid="{00000000-0010-0000-1D00-000002000000}" name="Number of individuals taken reported on licence return 2019" dataDxfId="59"/>
    <tableColumn id="3" xr3:uid="{00000000-0010-0000-1D00-000003000000}" name="Number of individuals taken reported on licence return 2020" dataDxfId="58"/>
    <tableColumn id="4" xr3:uid="{00000000-0010-0000-1D00-000004000000}" name="Number of individuals taken reported on licence return 2021" dataDxfId="57"/>
    <tableColumn id="5" xr3:uid="{00000000-0010-0000-1D00-000005000000}" name="Number of individuals taken reported on licence return 2022" dataDxfId="56"/>
    <tableColumn id="6" xr3:uid="{00000000-0010-0000-1D00-000006000000}" name="Number of individuals taken reported on licence return 2023" dataDxfId="55"/>
    <tableColumn id="7" xr3:uid="{3BE1C25F-6BC1-47EE-9E8C-5225AEC6D9E9}" name="Number of individuals taken reported on licence return 2024" dataDxfId="54"/>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SRELicencesIssued" displayName="SRELicencesIssued" ref="A4:G32" totalsRowCount="1" headerRowDxfId="53" headerRowBorderDxfId="52" tableBorderDxfId="51" totalsRowBorderDxfId="50">
  <autoFilter ref="A4:G31" xr:uid="{00000000-0009-0000-0100-00001F000000}"/>
  <sortState xmlns:xlrd2="http://schemas.microsoft.com/office/spreadsheetml/2017/richdata2" ref="A5:G31">
    <sortCondition ref="A4:A31"/>
  </sortState>
  <tableColumns count="7">
    <tableColumn id="1" xr3:uid="{00000000-0010-0000-1E00-000001000000}" name="Species" totalsRowLabel="Total number of licences" dataDxfId="49" totalsRowDxfId="48"/>
    <tableColumn id="2" xr3:uid="{00000000-0010-0000-1E00-000002000000}" name="Number of licences issued 2019" totalsRowLabel="2" dataDxfId="47" totalsRowDxfId="46"/>
    <tableColumn id="3" xr3:uid="{00000000-0010-0000-1E00-000003000000}" name="Number of licences issued 2020" totalsRowFunction="sum" dataDxfId="45" totalsRowDxfId="44"/>
    <tableColumn id="4" xr3:uid="{00000000-0010-0000-1E00-000004000000}" name="Number of licences issued 2021" totalsRowLabel="5" dataDxfId="43" totalsRowDxfId="42"/>
    <tableColumn id="5" xr3:uid="{00000000-0010-0000-1E00-000005000000}" name="Number of licences issued 2022" totalsRowLabel="1" dataDxfId="41" totalsRowDxfId="40"/>
    <tableColumn id="6" xr3:uid="{00000000-0010-0000-1E00-000006000000}" name="Number of licences issued 2023" totalsRowFunction="sum" dataDxfId="39" totalsRowDxfId="38"/>
    <tableColumn id="7" xr3:uid="{605E9D6E-968F-43B8-9A8A-5FBAF68D1147}" name="Number of licences issued 2024" totalsRowLabel="3" dataDxfId="37" totalsRowDxfId="36"/>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SREPermittedNumbers" displayName="SREPermittedNumbers" ref="A36:G64" totalsRowCount="1" headerRowDxfId="35" headerRowBorderDxfId="34" tableBorderDxfId="33" totalsRowBorderDxfId="32">
  <autoFilter ref="A36:G63" xr:uid="{00000000-0009-0000-0100-000020000000}"/>
  <sortState xmlns:xlrd2="http://schemas.microsoft.com/office/spreadsheetml/2017/richdata2" ref="A37:G63">
    <sortCondition ref="A36:A63"/>
  </sortState>
  <tableColumns count="7">
    <tableColumn id="1" xr3:uid="{00000000-0010-0000-1F00-000001000000}" name="Species" totalsRowLabel="Total" dataDxfId="31" totalsRowDxfId="30"/>
    <tableColumn id="2" xr3:uid="{00000000-0010-0000-1F00-000002000000}" name="Number of individuals permitted to be killed 2019" totalsRowFunction="sum" dataDxfId="29" totalsRowDxfId="28"/>
    <tableColumn id="3" xr3:uid="{00000000-0010-0000-1F00-000003000000}" name="Number of individuals permitted to be killed 2020" totalsRowFunction="sum" dataDxfId="27" totalsRowDxfId="26"/>
    <tableColumn id="4" xr3:uid="{00000000-0010-0000-1F00-000004000000}" name="Number of individuals permitted to be killed 2021" totalsRowFunction="sum" dataDxfId="25" totalsRowDxfId="24"/>
    <tableColumn id="5" xr3:uid="{00000000-0010-0000-1F00-000005000000}" name="Number of individuals permitted to be killed 2022" totalsRowFunction="sum" dataDxfId="23" totalsRowDxfId="22"/>
    <tableColumn id="6" xr3:uid="{00000000-0010-0000-1F00-000006000000}" name="Number of individuals permitted to be killed 2023" totalsRowFunction="sum" dataDxfId="21" totalsRowDxfId="20"/>
    <tableColumn id="7" xr3:uid="{35D59768-6690-401B-AC85-640242467969}" name="Number of individuals permitted to be killed 2024" totalsRowFunction="sum" dataDxfId="19" totalsRowDxfId="18"/>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SRENumbersTaken" displayName="SRENumbersTaken" ref="A68:G96" totalsRowCount="1" headerRowDxfId="17" headerRowBorderDxfId="16" tableBorderDxfId="15" totalsRowBorderDxfId="14">
  <autoFilter ref="A68:G95" xr:uid="{00000000-0009-0000-0100-000021000000}"/>
  <sortState xmlns:xlrd2="http://schemas.microsoft.com/office/spreadsheetml/2017/richdata2" ref="A69:G94">
    <sortCondition ref="A68:A94"/>
  </sortState>
  <tableColumns count="7">
    <tableColumn id="1" xr3:uid="{00000000-0010-0000-2000-000001000000}" name="Species" totalsRowLabel="Total" dataDxfId="13" totalsRowDxfId="12"/>
    <tableColumn id="2" xr3:uid="{00000000-0010-0000-2000-000002000000}" name="Number of individuals taken reported on licence return 2019" totalsRowFunction="sum" dataDxfId="11" totalsRowDxfId="10"/>
    <tableColumn id="3" xr3:uid="{00000000-0010-0000-2000-000003000000}" name="Number of individuals taken reported on licence return 2020" totalsRowFunction="sum" dataDxfId="9" totalsRowDxfId="8"/>
    <tableColumn id="4" xr3:uid="{00000000-0010-0000-2000-000004000000}" name="Number of individuals taken reported on licence return 2021" totalsRowFunction="sum" dataDxfId="7" totalsRowDxfId="6"/>
    <tableColumn id="5" xr3:uid="{00000000-0010-0000-2000-000005000000}" name="Number of individuals taken reported on licence return 2022" totalsRowFunction="sum" dataDxfId="5" totalsRowDxfId="4"/>
    <tableColumn id="6" xr3:uid="{00000000-0010-0000-2000-000006000000}" name="Number of individuals taken reported on licence return 2023" totalsRowFunction="sum" dataDxfId="3" totalsRowDxfId="2"/>
    <tableColumn id="7" xr3:uid="{AEBEC3A6-D6A3-4145-ADD5-B7254970A091}" name="Number of individuals taken reported on licence return 2024" dataDxfId="1" totalsRowDxfId="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3000000}" name="BeaverLicencesIssued" displayName="BeaverLicencesIssued" ref="A4:G5" totalsRowShown="0" headerRowDxfId="491" headerRowBorderDxfId="490" tableBorderDxfId="489" totalsRowBorderDxfId="488">
  <autoFilter ref="A4:G5" xr:uid="{00000000-0009-0000-0100-000019000000}"/>
  <tableColumns count="7">
    <tableColumn id="1" xr3:uid="{00000000-0010-0000-0300-000001000000}" name="Species" dataDxfId="487"/>
    <tableColumn id="2" xr3:uid="{00000000-0010-0000-0300-000002000000}" name="Number of licences issued 2019" dataDxfId="486"/>
    <tableColumn id="3" xr3:uid="{00000000-0010-0000-0300-000003000000}" name="Number of licences issued 2020" dataDxfId="485"/>
    <tableColumn id="4" xr3:uid="{00000000-0010-0000-0300-000004000000}" name="Number of licences issued 2021" dataDxfId="484"/>
    <tableColumn id="5" xr3:uid="{00000000-0010-0000-0300-000005000000}" name="Number of licences issued 2022" dataDxfId="483"/>
    <tableColumn id="6" xr3:uid="{00000000-0010-0000-0300-000006000000}" name="Number of licences issued 2023" dataDxfId="482"/>
    <tableColumn id="7" xr3:uid="{D03D9B3F-BB31-43D6-8C0F-3F6E82CF8AD3}" name="Number of licences issued 2024" dataDxfId="48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4000000}" name="BeaverPermittedNumbers" displayName="BeaverPermittedNumbers" ref="A9:G10" totalsRowShown="0" headerRowDxfId="480" headerRowBorderDxfId="479" tableBorderDxfId="478" totalsRowBorderDxfId="477">
  <autoFilter ref="A9:G10" xr:uid="{00000000-0009-0000-0100-00001A000000}"/>
  <tableColumns count="7">
    <tableColumn id="1" xr3:uid="{00000000-0010-0000-0400-000001000000}" name="Species" dataDxfId="476"/>
    <tableColumn id="2" xr3:uid="{00000000-0010-0000-0400-000002000000}" name="Number of individuals permitted to be killed 2019"/>
    <tableColumn id="3" xr3:uid="{00000000-0010-0000-0400-000003000000}" name="Number of individuals permitted to be killed 2020"/>
    <tableColumn id="4" xr3:uid="{00000000-0010-0000-0400-000004000000}" name="Number of individuals permitted to be killed 2021"/>
    <tableColumn id="5" xr3:uid="{00000000-0010-0000-0400-000005000000}" name="Number of individuals permitted to be killed 2022" dataDxfId="475"/>
    <tableColumn id="6" xr3:uid="{00000000-0010-0000-0400-000006000000}" name="Number of individuals permitted to be killed 2023" dataDxfId="474"/>
    <tableColumn id="7" xr3:uid="{71B39080-93CF-4910-9553-22F3EA21E2E3}" name="Number of individuals permitted to be killed 2024" dataDxfId="47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05000000}" name="BeaverNumbersTaken" displayName="BeaverNumbersTaken" ref="A15:G16" totalsRowShown="0" headerRowDxfId="472" headerRowBorderDxfId="471" tableBorderDxfId="470" totalsRowBorderDxfId="469">
  <autoFilter ref="A15:G16" xr:uid="{00000000-0009-0000-0100-00001B000000}"/>
  <tableColumns count="7">
    <tableColumn id="1" xr3:uid="{00000000-0010-0000-0500-000001000000}" name="Species" dataDxfId="468"/>
    <tableColumn id="2" xr3:uid="{00000000-0010-0000-0500-000002000000}" name="Number of individuals taken reported on licence return 2019" dataDxfId="467"/>
    <tableColumn id="3" xr3:uid="{00000000-0010-0000-0500-000003000000}" name="Number of individuals taken reported on licence return 2020" dataDxfId="466"/>
    <tableColumn id="4" xr3:uid="{00000000-0010-0000-0500-000004000000}" name="Number of individuals taken reported on licence return 2021" dataDxfId="465"/>
    <tableColumn id="5" xr3:uid="{00000000-0010-0000-0500-000005000000}" name="Number of individuals taken reported on licence return 2022" dataDxfId="464"/>
    <tableColumn id="6" xr3:uid="{00000000-0010-0000-0500-000006000000}" name="Number of individuals taken reported on licence return 2023" dataDxfId="463"/>
    <tableColumn id="7" xr3:uid="{E1929F38-4760-4572-9A5E-C16D85AE2074}" name="Number of individuals taken reported on licence return 2024" dataDxfId="46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6000000}" name="OtherBirdLicencesIssued" displayName="OtherBirdLicencesIssued" ref="A4:G24" totalsRowCount="1" headerRowDxfId="461" headerRowBorderDxfId="460" tableBorderDxfId="459" totalsRowBorderDxfId="458">
  <autoFilter ref="A4:G23" xr:uid="{00000000-0009-0000-0100-00001C000000}"/>
  <tableColumns count="7">
    <tableColumn id="1" xr3:uid="{00000000-0010-0000-0600-000001000000}" name="Species" totalsRowLabel="Total number of licences" dataDxfId="457" totalsRowDxfId="456"/>
    <tableColumn id="2" xr3:uid="{00000000-0010-0000-0600-000002000000}" name="Number of licences issued 2019" totalsRowLabel="3" dataDxfId="455" totalsRowDxfId="454"/>
    <tableColumn id="3" xr3:uid="{00000000-0010-0000-0600-000003000000}" name="Number of licences issued 2020" totalsRowLabel="5" dataDxfId="453" totalsRowDxfId="452"/>
    <tableColumn id="4" xr3:uid="{00000000-0010-0000-0600-000004000000}" name="Number of licences issued 2021" totalsRowLabel="4" dataDxfId="451" totalsRowDxfId="450"/>
    <tableColumn id="5" xr3:uid="{00000000-0010-0000-0600-000005000000}" name="Number of licences issued 2022" totalsRowLabel="6" dataDxfId="449" totalsRowDxfId="448"/>
    <tableColumn id="6" xr3:uid="{00000000-0010-0000-0600-000006000000}" name="Number of licences issued 2023" totalsRowLabel="2" dataDxfId="447" totalsRowDxfId="446"/>
    <tableColumn id="7" xr3:uid="{B993BA68-DDD9-4280-970D-4DAB2D838A07}" name="Number of licences issued 2024" totalsRowLabel="2" dataDxfId="445" totalsRowDxfId="44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07000000}" name="OtherBirdPermittedNumbers" displayName="OtherBirdPermittedNumbers" ref="A28:G48" totalsRowCount="1" headerRowDxfId="443" headerRowBorderDxfId="442" tableBorderDxfId="441" totalsRowBorderDxfId="440">
  <autoFilter ref="A28:G47" xr:uid="{00000000-0009-0000-0100-00001D000000}"/>
  <tableColumns count="7">
    <tableColumn id="1" xr3:uid="{00000000-0010-0000-0700-000001000000}" name="Species" totalsRowLabel="Total" dataDxfId="439" totalsRowDxfId="438"/>
    <tableColumn id="2" xr3:uid="{00000000-0010-0000-0700-000002000000}" name="Number of individuals permitted to be killed 2019" totalsRowFunction="sum" dataDxfId="437" totalsRowDxfId="436"/>
    <tableColumn id="3" xr3:uid="{00000000-0010-0000-0700-000003000000}" name="Number of individuals permitted to be killed 2020" totalsRowLabel="&gt;2147" dataDxfId="435" totalsRowDxfId="434"/>
    <tableColumn id="4" xr3:uid="{00000000-0010-0000-0700-000004000000}" name="Number of individuals permitted to be killed 2021" totalsRowLabel="&gt;2051" dataDxfId="433" totalsRowDxfId="432"/>
    <tableColumn id="5" xr3:uid="{00000000-0010-0000-0700-000005000000}" name="Number of individuals permitted to be killed 2022" totalsRowLabel="As Required" dataDxfId="431" totalsRowDxfId="430"/>
    <tableColumn id="6" xr3:uid="{00000000-0010-0000-0700-000006000000}" name="Number of individuals permitted to be killed 2023" totalsRowLabel="As Required" dataDxfId="429" totalsRowDxfId="428"/>
    <tableColumn id="7" xr3:uid="{36DD7149-78F7-48D7-A300-243FDBAB2C7A}" name="Number of individuals permitted to be killed 2024" totalsRowLabel="As Required" dataDxfId="427" totalsRowDxfId="42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08000000}" name="OtherBirdNumbersTaken" displayName="OtherBirdNumbersTaken" ref="A53:G73" totalsRowCount="1" headerRowDxfId="425" headerRowBorderDxfId="424" tableBorderDxfId="423" totalsRowBorderDxfId="422">
  <autoFilter ref="A53:G72" xr:uid="{00000000-0009-0000-0100-00001E000000}"/>
  <tableColumns count="7">
    <tableColumn id="1" xr3:uid="{00000000-0010-0000-0800-000001000000}" name="Species" totalsRowLabel="Total" dataDxfId="421" totalsRowDxfId="420"/>
    <tableColumn id="2" xr3:uid="{00000000-0010-0000-0800-000002000000}" name="Number of individuals taken reported on licence return 2019" totalsRowFunction="sum" dataDxfId="419" totalsRowDxfId="418"/>
    <tableColumn id="3" xr3:uid="{00000000-0010-0000-0800-000003000000}" name="Number of individuals taken reported on licence return 2020" totalsRowFunction="sum" dataDxfId="417" totalsRowDxfId="416"/>
    <tableColumn id="4" xr3:uid="{00000000-0010-0000-0800-000004000000}" name="Number of individuals taken reported on licence return 2021" totalsRowFunction="sum" dataDxfId="415" totalsRowDxfId="414"/>
    <tableColumn id="5" xr3:uid="{00000000-0010-0000-0800-000005000000}" name="Number of individuals taken reported on licence return 2022" totalsRowFunction="sum" dataDxfId="413" totalsRowDxfId="412"/>
    <tableColumn id="6" xr3:uid="{00000000-0010-0000-0800-000006000000}" name="Number of individuals taken reported on licence return 2023" totalsRowFunction="sum" dataDxfId="411" totalsRowDxfId="410"/>
    <tableColumn id="7" xr3:uid="{9DE911E9-7DF4-4903-8D63-F588C1DDB1CD}" name="Number of individuals taken reported on licence return 2024" dataDxfId="409" totalsRowDxfId="40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ature.scot/professional-advice/protected-areas-and-species/licensing/licensing-process" TargetMode="External"/><Relationship Id="rId1" Type="http://schemas.openxmlformats.org/officeDocument/2006/relationships/hyperlink" Target="https://www.nature.scot/professional-advice/protected-areas-and-species/licensing/species-licensing-legislation"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printerSettings" Target="../printerSettings/printerSettings10.bin"/><Relationship Id="rId4" Type="http://schemas.openxmlformats.org/officeDocument/2006/relationships/table" Target="../tables/table3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11.bin"/><Relationship Id="rId4" Type="http://schemas.openxmlformats.org/officeDocument/2006/relationships/table" Target="../tables/table3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3.bin"/><Relationship Id="rId4" Type="http://schemas.openxmlformats.org/officeDocument/2006/relationships/table" Target="../tables/table6.xml"/></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 Id="rId4" Type="http://schemas.openxmlformats.org/officeDocument/2006/relationships/table" Target="../tables/table9.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5.bin"/><Relationship Id="rId4" Type="http://schemas.openxmlformats.org/officeDocument/2006/relationships/table" Target="../tables/table1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nature.scot/renewed-general-licence-increases-protection-scotlands-wild-birds" TargetMode="External"/><Relationship Id="rId1" Type="http://schemas.openxmlformats.org/officeDocument/2006/relationships/hyperlink" Target="https://www.nature.scot/doc/general-licence-gl-022023-kill-or-take-certain-birds-prevention-serious-damage-livestock-foodstuffs" TargetMode="External"/><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7.xml.rels><?xml version="1.0" encoding="UTF-8" standalone="yes"?>
<Relationships xmlns="http://schemas.openxmlformats.org/package/2006/relationships"><Relationship Id="rId8" Type="http://schemas.openxmlformats.org/officeDocument/2006/relationships/table" Target="../tables/table21.xml"/><Relationship Id="rId3" Type="http://schemas.openxmlformats.org/officeDocument/2006/relationships/table" Target="../tables/table16.xml"/><Relationship Id="rId7" Type="http://schemas.openxmlformats.org/officeDocument/2006/relationships/table" Target="../tables/table20.xml"/><Relationship Id="rId2" Type="http://schemas.openxmlformats.org/officeDocument/2006/relationships/printerSettings" Target="../printerSettings/printerSettings7.bin"/><Relationship Id="rId1" Type="http://schemas.openxmlformats.org/officeDocument/2006/relationships/hyperlink" Target="https://www.nature.scot/professional-advice/protected-areas-and-species/licensing/licensing-news" TargetMode="External"/><Relationship Id="rId6" Type="http://schemas.openxmlformats.org/officeDocument/2006/relationships/table" Target="../tables/table19.xml"/><Relationship Id="rId5" Type="http://schemas.openxmlformats.org/officeDocument/2006/relationships/table" Target="../tables/table18.xml"/><Relationship Id="rId4" Type="http://schemas.openxmlformats.org/officeDocument/2006/relationships/table" Target="../tables/table17.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8.bin"/><Relationship Id="rId4" Type="http://schemas.openxmlformats.org/officeDocument/2006/relationships/table" Target="../tables/table2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9.bin"/><Relationship Id="rId4" Type="http://schemas.openxmlformats.org/officeDocument/2006/relationships/table" Target="../tables/table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5"/>
  <sheetViews>
    <sheetView tabSelected="1" zoomScaleNormal="100" workbookViewId="0">
      <selection activeCell="A6" sqref="A6"/>
    </sheetView>
  </sheetViews>
  <sheetFormatPr defaultRowHeight="14.5" x14ac:dyDescent="0.35"/>
  <cols>
    <col min="1" max="1" width="103.453125" customWidth="1"/>
    <col min="2" max="2" width="38" customWidth="1"/>
  </cols>
  <sheetData>
    <row r="1" spans="1:2" ht="26" x14ac:dyDescent="0.6">
      <c r="A1" s="1" t="s">
        <v>0</v>
      </c>
      <c r="B1" s="2"/>
    </row>
    <row r="2" spans="1:2" x14ac:dyDescent="0.35">
      <c r="A2" s="2"/>
      <c r="B2" s="2"/>
    </row>
    <row r="3" spans="1:2" ht="29" x14ac:dyDescent="0.35">
      <c r="A3" s="3" t="s">
        <v>1</v>
      </c>
      <c r="B3" s="40" t="s">
        <v>2</v>
      </c>
    </row>
    <row r="4" spans="1:2" ht="10" customHeight="1" x14ac:dyDescent="0.35">
      <c r="A4" s="3"/>
      <c r="B4" s="40"/>
    </row>
    <row r="5" spans="1:2" ht="29" x14ac:dyDescent="0.35">
      <c r="A5" s="3" t="s">
        <v>3</v>
      </c>
      <c r="B5" s="40" t="s">
        <v>4</v>
      </c>
    </row>
    <row r="6" spans="1:2" x14ac:dyDescent="0.35">
      <c r="A6" s="2"/>
      <c r="B6" s="2"/>
    </row>
    <row r="7" spans="1:2" ht="26" x14ac:dyDescent="0.6">
      <c r="A7" s="1" t="s">
        <v>5</v>
      </c>
      <c r="B7" s="2"/>
    </row>
    <row r="8" spans="1:2" ht="15" customHeight="1" x14ac:dyDescent="0.6">
      <c r="A8" s="1"/>
      <c r="B8" s="2"/>
    </row>
    <row r="9" spans="1:2" x14ac:dyDescent="0.35">
      <c r="A9" s="3" t="s">
        <v>162</v>
      </c>
      <c r="B9" s="2"/>
    </row>
    <row r="10" spans="1:2" ht="10" customHeight="1" x14ac:dyDescent="0.35">
      <c r="A10" s="3"/>
      <c r="B10" s="2"/>
    </row>
    <row r="11" spans="1:2" ht="43.5" x14ac:dyDescent="0.35">
      <c r="A11" s="3" t="s">
        <v>6</v>
      </c>
      <c r="B11" s="2"/>
    </row>
    <row r="12" spans="1:2" ht="10" customHeight="1" x14ac:dyDescent="0.35">
      <c r="A12" s="3"/>
      <c r="B12" s="2"/>
    </row>
    <row r="13" spans="1:2" x14ac:dyDescent="0.35">
      <c r="A13" s="3" t="s">
        <v>9</v>
      </c>
      <c r="B13" s="2"/>
    </row>
    <row r="14" spans="1:2" ht="10" customHeight="1" x14ac:dyDescent="0.35">
      <c r="A14" s="3"/>
      <c r="B14" s="2"/>
    </row>
    <row r="15" spans="1:2" ht="29" x14ac:dyDescent="0.35">
      <c r="A15" s="3" t="s">
        <v>7</v>
      </c>
      <c r="B15" s="2"/>
    </row>
    <row r="16" spans="1:2" ht="10" customHeight="1" x14ac:dyDescent="0.35">
      <c r="A16" s="3"/>
      <c r="B16" s="2"/>
    </row>
    <row r="17" spans="1:2" ht="72.5" x14ac:dyDescent="0.35">
      <c r="A17" s="5" t="s">
        <v>152</v>
      </c>
      <c r="B17" s="2"/>
    </row>
    <row r="18" spans="1:2" ht="10" customHeight="1" x14ac:dyDescent="0.35">
      <c r="A18" s="5"/>
      <c r="B18" s="2"/>
    </row>
    <row r="19" spans="1:2" ht="17.5" customHeight="1" x14ac:dyDescent="0.35">
      <c r="A19" s="5" t="s">
        <v>185</v>
      </c>
      <c r="B19" s="2"/>
    </row>
    <row r="20" spans="1:2" ht="10" customHeight="1" x14ac:dyDescent="0.35">
      <c r="A20" s="5"/>
      <c r="B20" s="2"/>
    </row>
    <row r="21" spans="1:2" ht="29" x14ac:dyDescent="0.35">
      <c r="A21" s="5" t="s">
        <v>8</v>
      </c>
      <c r="B21" s="2"/>
    </row>
    <row r="22" spans="1:2" x14ac:dyDescent="0.35">
      <c r="A22" s="4"/>
      <c r="B22" s="2"/>
    </row>
    <row r="23" spans="1:2" x14ac:dyDescent="0.35">
      <c r="A23" s="2"/>
      <c r="B23" s="2"/>
    </row>
    <row r="24" spans="1:2" x14ac:dyDescent="0.35">
      <c r="A24" s="2"/>
      <c r="B24" s="2"/>
    </row>
    <row r="25" spans="1:2" x14ac:dyDescent="0.35">
      <c r="A25" s="2"/>
      <c r="B25" s="2"/>
    </row>
  </sheetData>
  <hyperlinks>
    <hyperlink ref="B3" r:id="rId1" xr:uid="{00000000-0004-0000-0000-000000000000}"/>
    <hyperlink ref="B5" r:id="rId2" display="NatureScot licesning process" xr:uid="{00000000-0004-0000-0000-00000100000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6"/>
  <sheetViews>
    <sheetView workbookViewId="0">
      <selection activeCell="A2" sqref="A2"/>
    </sheetView>
  </sheetViews>
  <sheetFormatPr defaultRowHeight="14.5" x14ac:dyDescent="0.35"/>
  <cols>
    <col min="1" max="6" width="10.26953125" customWidth="1"/>
    <col min="7" max="7" width="10.36328125" customWidth="1"/>
  </cols>
  <sheetData>
    <row r="1" spans="1:7" x14ac:dyDescent="0.35">
      <c r="A1" s="6" t="s">
        <v>86</v>
      </c>
    </row>
    <row r="3" spans="1:7" x14ac:dyDescent="0.35">
      <c r="A3" s="22" t="s">
        <v>47</v>
      </c>
    </row>
    <row r="4" spans="1:7" ht="58" x14ac:dyDescent="0.35">
      <c r="A4" s="17" t="s">
        <v>11</v>
      </c>
      <c r="B4" s="42" t="s">
        <v>36</v>
      </c>
      <c r="C4" s="42" t="s">
        <v>37</v>
      </c>
      <c r="D4" s="42" t="s">
        <v>38</v>
      </c>
      <c r="E4" s="42" t="s">
        <v>39</v>
      </c>
      <c r="F4" s="42" t="s">
        <v>40</v>
      </c>
      <c r="G4" s="42" t="s">
        <v>153</v>
      </c>
    </row>
    <row r="5" spans="1:7" x14ac:dyDescent="0.35">
      <c r="A5" s="13" t="s">
        <v>87</v>
      </c>
      <c r="B5" s="14">
        <v>15</v>
      </c>
      <c r="C5" s="14">
        <v>180</v>
      </c>
      <c r="D5" s="14">
        <v>170</v>
      </c>
      <c r="E5" s="14">
        <v>156</v>
      </c>
      <c r="F5" s="15">
        <v>149</v>
      </c>
      <c r="G5" s="49">
        <v>144</v>
      </c>
    </row>
    <row r="8" spans="1:7" x14ac:dyDescent="0.35">
      <c r="A8" s="22" t="s">
        <v>48</v>
      </c>
    </row>
    <row r="9" spans="1:7" ht="72.5" x14ac:dyDescent="0.35">
      <c r="A9" s="17" t="s">
        <v>11</v>
      </c>
      <c r="B9" s="43" t="s">
        <v>42</v>
      </c>
      <c r="C9" s="43" t="s">
        <v>43</v>
      </c>
      <c r="D9" s="43" t="s">
        <v>44</v>
      </c>
      <c r="E9" s="43" t="s">
        <v>45</v>
      </c>
      <c r="F9" s="43" t="s">
        <v>46</v>
      </c>
      <c r="G9" s="42" t="s">
        <v>154</v>
      </c>
    </row>
    <row r="10" spans="1:7" x14ac:dyDescent="0.35">
      <c r="A10" s="13" t="s">
        <v>87</v>
      </c>
      <c r="B10" s="14">
        <v>53</v>
      </c>
      <c r="C10" s="14">
        <v>897</v>
      </c>
      <c r="D10" s="14">
        <v>855</v>
      </c>
      <c r="E10" s="14">
        <v>773</v>
      </c>
      <c r="F10" s="15">
        <v>759</v>
      </c>
      <c r="G10" s="49">
        <v>778</v>
      </c>
    </row>
    <row r="13" spans="1:7" x14ac:dyDescent="0.35">
      <c r="A13" s="22" t="s">
        <v>54</v>
      </c>
    </row>
    <row r="14" spans="1:7" ht="101.5" x14ac:dyDescent="0.35">
      <c r="A14" s="17" t="s">
        <v>11</v>
      </c>
      <c r="B14" s="43" t="s">
        <v>49</v>
      </c>
      <c r="C14" s="43" t="s">
        <v>50</v>
      </c>
      <c r="D14" s="43" t="s">
        <v>51</v>
      </c>
      <c r="E14" s="43" t="s">
        <v>52</v>
      </c>
      <c r="F14" s="43" t="s">
        <v>53</v>
      </c>
      <c r="G14" s="42" t="s">
        <v>155</v>
      </c>
    </row>
    <row r="15" spans="1:7" x14ac:dyDescent="0.35">
      <c r="A15" s="13" t="s">
        <v>87</v>
      </c>
      <c r="B15" s="14">
        <v>44</v>
      </c>
      <c r="C15" s="14">
        <v>622</v>
      </c>
      <c r="D15" s="14">
        <v>583</v>
      </c>
      <c r="E15" s="14">
        <v>538</v>
      </c>
      <c r="F15" s="15">
        <v>557</v>
      </c>
      <c r="G15" s="49"/>
    </row>
    <row r="16" spans="1:7" ht="29.5" customHeight="1" x14ac:dyDescent="0.35">
      <c r="A16" s="58" t="s">
        <v>165</v>
      </c>
      <c r="B16" s="58"/>
      <c r="C16" s="58"/>
      <c r="D16" s="58"/>
      <c r="E16" s="58"/>
      <c r="F16" s="58"/>
    </row>
  </sheetData>
  <mergeCells count="1">
    <mergeCell ref="A16:F16"/>
  </mergeCells>
  <phoneticPr fontId="10" type="noConversion"/>
  <pageMargins left="0.7" right="0.7" top="0.75" bottom="0.75" header="0.3" footer="0.3"/>
  <pageSetup paperSize="9" orientation="portrait" r:id="rId1"/>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97"/>
  <sheetViews>
    <sheetView zoomScale="80" zoomScaleNormal="80" workbookViewId="0">
      <selection activeCell="J92" sqref="J92"/>
    </sheetView>
  </sheetViews>
  <sheetFormatPr defaultRowHeight="14.5" x14ac:dyDescent="0.35"/>
  <cols>
    <col min="1" max="1" width="22.1796875" customWidth="1"/>
    <col min="2" max="5" width="10.26953125" customWidth="1"/>
    <col min="6" max="6" width="11.453125" customWidth="1"/>
    <col min="7" max="7" width="10.54296875" customWidth="1"/>
  </cols>
  <sheetData>
    <row r="1" spans="1:7" x14ac:dyDescent="0.35">
      <c r="A1" s="38" t="s">
        <v>181</v>
      </c>
    </row>
    <row r="3" spans="1:7" x14ac:dyDescent="0.35">
      <c r="A3" s="22" t="s">
        <v>47</v>
      </c>
    </row>
    <row r="4" spans="1:7" ht="58" x14ac:dyDescent="0.35">
      <c r="A4" s="17" t="s">
        <v>11</v>
      </c>
      <c r="B4" s="42" t="s">
        <v>36</v>
      </c>
      <c r="C4" s="42" t="s">
        <v>37</v>
      </c>
      <c r="D4" s="42" t="s">
        <v>38</v>
      </c>
      <c r="E4" s="42" t="s">
        <v>39</v>
      </c>
      <c r="F4" s="42" t="s">
        <v>40</v>
      </c>
      <c r="G4" s="42" t="s">
        <v>153</v>
      </c>
    </row>
    <row r="5" spans="1:7" x14ac:dyDescent="0.35">
      <c r="A5" s="8" t="s">
        <v>110</v>
      </c>
      <c r="B5" s="7">
        <v>1</v>
      </c>
      <c r="C5" s="27">
        <v>0</v>
      </c>
      <c r="D5" s="27">
        <v>0</v>
      </c>
      <c r="E5" s="27">
        <v>0</v>
      </c>
      <c r="F5" s="27">
        <v>0</v>
      </c>
      <c r="G5" s="46">
        <v>1</v>
      </c>
    </row>
    <row r="6" spans="1:7" x14ac:dyDescent="0.35">
      <c r="A6" s="8" t="s">
        <v>113</v>
      </c>
      <c r="B6" s="27">
        <v>0</v>
      </c>
      <c r="C6" s="27">
        <v>0</v>
      </c>
      <c r="D6" s="7">
        <v>1</v>
      </c>
      <c r="E6" s="7">
        <v>1</v>
      </c>
      <c r="F6" s="27">
        <v>0</v>
      </c>
      <c r="G6" s="27">
        <v>1</v>
      </c>
    </row>
    <row r="7" spans="1:7" x14ac:dyDescent="0.35">
      <c r="A7" s="8" t="s">
        <v>117</v>
      </c>
      <c r="B7" s="27">
        <v>0</v>
      </c>
      <c r="C7" s="27">
        <v>0</v>
      </c>
      <c r="D7" s="7">
        <v>1</v>
      </c>
      <c r="E7" s="7">
        <v>1</v>
      </c>
      <c r="F7" s="27">
        <v>0</v>
      </c>
      <c r="G7" s="27">
        <v>1</v>
      </c>
    </row>
    <row r="8" spans="1:7" x14ac:dyDescent="0.35">
      <c r="A8" s="8" t="s">
        <v>115</v>
      </c>
      <c r="B8" s="27">
        <v>0</v>
      </c>
      <c r="C8" s="27">
        <v>0</v>
      </c>
      <c r="D8" s="7">
        <v>1</v>
      </c>
      <c r="E8" s="27">
        <v>0</v>
      </c>
      <c r="F8" s="27">
        <v>0</v>
      </c>
      <c r="G8" s="27">
        <v>0</v>
      </c>
    </row>
    <row r="9" spans="1:7" x14ac:dyDescent="0.35">
      <c r="A9" s="8" t="s">
        <v>127</v>
      </c>
      <c r="B9" s="27">
        <v>0</v>
      </c>
      <c r="C9" s="27">
        <v>0</v>
      </c>
      <c r="D9" s="7">
        <v>1</v>
      </c>
      <c r="E9" s="7">
        <v>1</v>
      </c>
      <c r="F9" s="27">
        <v>0</v>
      </c>
      <c r="G9" s="27">
        <v>1</v>
      </c>
    </row>
    <row r="10" spans="1:7" x14ac:dyDescent="0.35">
      <c r="A10" s="8" t="s">
        <v>129</v>
      </c>
      <c r="B10" s="27">
        <v>0</v>
      </c>
      <c r="C10" s="27">
        <v>0</v>
      </c>
      <c r="D10" s="7">
        <v>1</v>
      </c>
      <c r="E10" s="7">
        <v>1</v>
      </c>
      <c r="F10" s="27">
        <v>0</v>
      </c>
      <c r="G10" s="27">
        <v>1</v>
      </c>
    </row>
    <row r="11" spans="1:7" x14ac:dyDescent="0.35">
      <c r="A11" s="8" t="s">
        <v>130</v>
      </c>
      <c r="B11" s="27">
        <v>0</v>
      </c>
      <c r="C11" s="27">
        <v>0</v>
      </c>
      <c r="D11" s="7">
        <v>1</v>
      </c>
      <c r="E11" s="7">
        <v>1</v>
      </c>
      <c r="F11" s="27">
        <v>0</v>
      </c>
      <c r="G11" s="27">
        <v>2</v>
      </c>
    </row>
    <row r="12" spans="1:7" x14ac:dyDescent="0.35">
      <c r="A12" s="8" t="s">
        <v>131</v>
      </c>
      <c r="B12" s="27">
        <v>0</v>
      </c>
      <c r="C12" s="28">
        <v>0</v>
      </c>
      <c r="D12" s="7">
        <v>1</v>
      </c>
      <c r="E12" s="7">
        <v>1</v>
      </c>
      <c r="F12" s="27">
        <v>0</v>
      </c>
      <c r="G12" s="27">
        <v>1</v>
      </c>
    </row>
    <row r="13" spans="1:7" x14ac:dyDescent="0.35">
      <c r="A13" s="8" t="s">
        <v>111</v>
      </c>
      <c r="B13" s="7">
        <v>1</v>
      </c>
      <c r="C13" s="28">
        <v>0</v>
      </c>
      <c r="D13" s="27">
        <v>0</v>
      </c>
      <c r="E13" s="27">
        <v>0</v>
      </c>
      <c r="F13" s="27">
        <v>1</v>
      </c>
      <c r="G13" s="27">
        <v>1</v>
      </c>
    </row>
    <row r="14" spans="1:7" x14ac:dyDescent="0.35">
      <c r="A14" s="8" t="s">
        <v>134</v>
      </c>
      <c r="B14" s="27">
        <v>0</v>
      </c>
      <c r="C14" s="28">
        <v>0</v>
      </c>
      <c r="D14" s="7">
        <v>1</v>
      </c>
      <c r="E14" s="7">
        <v>1</v>
      </c>
      <c r="F14" s="27">
        <v>0</v>
      </c>
      <c r="G14" s="27">
        <v>1</v>
      </c>
    </row>
    <row r="15" spans="1:7" x14ac:dyDescent="0.35">
      <c r="A15" s="8" t="s">
        <v>132</v>
      </c>
      <c r="B15" s="27">
        <v>0</v>
      </c>
      <c r="C15" s="28">
        <v>0</v>
      </c>
      <c r="D15" s="7">
        <v>1</v>
      </c>
      <c r="E15" s="7">
        <v>1</v>
      </c>
      <c r="F15" s="27">
        <v>0</v>
      </c>
      <c r="G15" s="27">
        <v>1</v>
      </c>
    </row>
    <row r="16" spans="1:7" x14ac:dyDescent="0.35">
      <c r="A16" s="8" t="s">
        <v>118</v>
      </c>
      <c r="B16" s="27">
        <v>0</v>
      </c>
      <c r="C16" s="28">
        <v>0</v>
      </c>
      <c r="D16" s="7">
        <v>1</v>
      </c>
      <c r="E16" s="7">
        <v>1</v>
      </c>
      <c r="F16" s="27">
        <v>0</v>
      </c>
      <c r="G16" s="27">
        <v>1</v>
      </c>
    </row>
    <row r="17" spans="1:7" x14ac:dyDescent="0.35">
      <c r="A17" s="8" t="s">
        <v>119</v>
      </c>
      <c r="B17" s="27">
        <v>0</v>
      </c>
      <c r="C17" s="28">
        <v>0</v>
      </c>
      <c r="D17" s="7">
        <v>2</v>
      </c>
      <c r="E17" s="7">
        <v>1</v>
      </c>
      <c r="F17" s="27">
        <v>0</v>
      </c>
      <c r="G17" s="27">
        <v>1</v>
      </c>
    </row>
    <row r="18" spans="1:7" x14ac:dyDescent="0.35">
      <c r="A18" s="8" t="s">
        <v>135</v>
      </c>
      <c r="B18" s="27">
        <v>0</v>
      </c>
      <c r="C18" s="28">
        <v>0</v>
      </c>
      <c r="D18" s="7">
        <v>1</v>
      </c>
      <c r="E18" s="7">
        <v>1</v>
      </c>
      <c r="F18" s="27">
        <v>0</v>
      </c>
      <c r="G18" s="27">
        <v>1</v>
      </c>
    </row>
    <row r="19" spans="1:7" x14ac:dyDescent="0.35">
      <c r="A19" s="8" t="s">
        <v>120</v>
      </c>
      <c r="B19" s="27">
        <v>0</v>
      </c>
      <c r="C19" s="28">
        <v>0</v>
      </c>
      <c r="D19" s="7">
        <v>1</v>
      </c>
      <c r="E19" s="7">
        <v>1</v>
      </c>
      <c r="F19" s="27">
        <v>0</v>
      </c>
      <c r="G19" s="27">
        <v>1</v>
      </c>
    </row>
    <row r="20" spans="1:7" x14ac:dyDescent="0.35">
      <c r="A20" s="8" t="s">
        <v>116</v>
      </c>
      <c r="B20" s="27">
        <v>0</v>
      </c>
      <c r="C20" s="14">
        <v>1</v>
      </c>
      <c r="D20" s="7">
        <v>1</v>
      </c>
      <c r="E20" s="27">
        <v>0</v>
      </c>
      <c r="F20" s="27">
        <v>0</v>
      </c>
      <c r="G20" s="27">
        <v>0</v>
      </c>
    </row>
    <row r="21" spans="1:7" x14ac:dyDescent="0.35">
      <c r="A21" s="8" t="s">
        <v>121</v>
      </c>
      <c r="B21" s="27">
        <v>0</v>
      </c>
      <c r="C21" s="28">
        <v>0</v>
      </c>
      <c r="D21" s="7">
        <v>1</v>
      </c>
      <c r="E21" s="7">
        <v>1</v>
      </c>
      <c r="F21" s="27">
        <v>0</v>
      </c>
      <c r="G21" s="27">
        <v>1</v>
      </c>
    </row>
    <row r="22" spans="1:7" x14ac:dyDescent="0.35">
      <c r="A22" s="8" t="s">
        <v>122</v>
      </c>
      <c r="B22" s="27">
        <v>0</v>
      </c>
      <c r="C22" s="28">
        <v>0</v>
      </c>
      <c r="D22" s="7">
        <v>1</v>
      </c>
      <c r="E22" s="27">
        <v>0</v>
      </c>
      <c r="F22" s="27">
        <v>0</v>
      </c>
      <c r="G22" s="27">
        <v>0</v>
      </c>
    </row>
    <row r="23" spans="1:7" x14ac:dyDescent="0.35">
      <c r="A23" s="8" t="s">
        <v>123</v>
      </c>
      <c r="B23" s="27">
        <v>0</v>
      </c>
      <c r="C23" s="28">
        <v>0</v>
      </c>
      <c r="D23" s="7">
        <v>1</v>
      </c>
      <c r="E23" s="7">
        <v>1</v>
      </c>
      <c r="F23" s="27">
        <v>0</v>
      </c>
      <c r="G23" s="27">
        <v>1</v>
      </c>
    </row>
    <row r="24" spans="1:7" x14ac:dyDescent="0.35">
      <c r="A24" s="8" t="s">
        <v>112</v>
      </c>
      <c r="B24" s="7">
        <v>1</v>
      </c>
      <c r="C24" s="28">
        <v>0</v>
      </c>
      <c r="D24" s="7">
        <v>1</v>
      </c>
      <c r="E24" s="7">
        <v>1</v>
      </c>
      <c r="F24" s="27">
        <v>0</v>
      </c>
      <c r="G24" s="27">
        <v>1</v>
      </c>
    </row>
    <row r="25" spans="1:7" x14ac:dyDescent="0.35">
      <c r="A25" s="8" t="s">
        <v>182</v>
      </c>
      <c r="B25" s="7">
        <v>0</v>
      </c>
      <c r="C25" s="27">
        <v>0</v>
      </c>
      <c r="D25" s="7">
        <v>0</v>
      </c>
      <c r="E25" s="7">
        <v>0</v>
      </c>
      <c r="F25" s="27">
        <v>2</v>
      </c>
      <c r="G25" s="27">
        <v>0</v>
      </c>
    </row>
    <row r="26" spans="1:7" x14ac:dyDescent="0.35">
      <c r="A26" s="8" t="s">
        <v>124</v>
      </c>
      <c r="B26" s="27">
        <v>0</v>
      </c>
      <c r="C26" s="28">
        <v>0</v>
      </c>
      <c r="D26" s="7">
        <v>1</v>
      </c>
      <c r="E26" s="7">
        <v>1</v>
      </c>
      <c r="F26" s="27">
        <v>0</v>
      </c>
      <c r="G26" s="27">
        <v>1</v>
      </c>
    </row>
    <row r="27" spans="1:7" x14ac:dyDescent="0.35">
      <c r="A27" s="8" t="s">
        <v>128</v>
      </c>
      <c r="B27" s="27">
        <v>0</v>
      </c>
      <c r="C27" s="28">
        <v>0</v>
      </c>
      <c r="D27" s="7">
        <v>1</v>
      </c>
      <c r="E27" s="7">
        <v>1</v>
      </c>
      <c r="F27" s="27">
        <v>0</v>
      </c>
      <c r="G27" s="27">
        <v>1</v>
      </c>
    </row>
    <row r="28" spans="1:7" x14ac:dyDescent="0.35">
      <c r="A28" s="8" t="s">
        <v>133</v>
      </c>
      <c r="B28" s="27">
        <v>0</v>
      </c>
      <c r="C28" s="28">
        <v>0</v>
      </c>
      <c r="D28" s="7">
        <v>1</v>
      </c>
      <c r="E28" s="7">
        <v>1</v>
      </c>
      <c r="F28" s="27">
        <v>0</v>
      </c>
      <c r="G28" s="27">
        <v>1</v>
      </c>
    </row>
    <row r="29" spans="1:7" x14ac:dyDescent="0.35">
      <c r="A29" s="8" t="s">
        <v>114</v>
      </c>
      <c r="B29" s="27">
        <v>0</v>
      </c>
      <c r="C29" s="28">
        <v>0</v>
      </c>
      <c r="D29" s="7">
        <v>1</v>
      </c>
      <c r="E29" s="7">
        <v>1</v>
      </c>
      <c r="F29" s="27">
        <v>0</v>
      </c>
      <c r="G29" s="27">
        <v>1</v>
      </c>
    </row>
    <row r="30" spans="1:7" x14ac:dyDescent="0.35">
      <c r="A30" s="8" t="s">
        <v>125</v>
      </c>
      <c r="B30" s="27">
        <v>0</v>
      </c>
      <c r="C30" s="28">
        <v>0</v>
      </c>
      <c r="D30" s="7">
        <v>1</v>
      </c>
      <c r="E30" s="7">
        <v>1</v>
      </c>
      <c r="F30" s="27">
        <v>0</v>
      </c>
      <c r="G30" s="27">
        <v>1</v>
      </c>
    </row>
    <row r="31" spans="1:7" x14ac:dyDescent="0.35">
      <c r="A31" s="13" t="s">
        <v>126</v>
      </c>
      <c r="B31" s="27">
        <v>0</v>
      </c>
      <c r="C31" s="28">
        <v>0</v>
      </c>
      <c r="D31" s="14">
        <v>1</v>
      </c>
      <c r="E31" s="14">
        <v>1</v>
      </c>
      <c r="F31" s="27">
        <v>0</v>
      </c>
      <c r="G31" s="28">
        <v>1</v>
      </c>
    </row>
    <row r="32" spans="1:7" x14ac:dyDescent="0.35">
      <c r="A32" s="34" t="s">
        <v>136</v>
      </c>
      <c r="B32" s="28" t="s">
        <v>151</v>
      </c>
      <c r="C32" s="28">
        <f>SUBTOTAL(109,SRELicencesIssued[Number of licences issued 2020])</f>
        <v>1</v>
      </c>
      <c r="D32" s="28" t="s">
        <v>149</v>
      </c>
      <c r="E32" s="28" t="s">
        <v>150</v>
      </c>
      <c r="F32" s="30">
        <f>SUBTOTAL(109,SRELicencesIssued[Number of licences issued 2023])</f>
        <v>3</v>
      </c>
      <c r="G32" s="30" t="s">
        <v>168</v>
      </c>
    </row>
    <row r="35" spans="1:7" x14ac:dyDescent="0.35">
      <c r="A35" s="22" t="s">
        <v>48</v>
      </c>
    </row>
    <row r="36" spans="1:7" ht="72.5" x14ac:dyDescent="0.35">
      <c r="A36" s="17" t="s">
        <v>11</v>
      </c>
      <c r="B36" s="16" t="s">
        <v>42</v>
      </c>
      <c r="C36" s="16" t="s">
        <v>43</v>
      </c>
      <c r="D36" s="16" t="s">
        <v>44</v>
      </c>
      <c r="E36" s="16" t="s">
        <v>45</v>
      </c>
      <c r="F36" s="16" t="s">
        <v>46</v>
      </c>
      <c r="G36" s="33" t="s">
        <v>154</v>
      </c>
    </row>
    <row r="37" spans="1:7" x14ac:dyDescent="0.35">
      <c r="A37" s="8" t="s">
        <v>110</v>
      </c>
      <c r="B37" s="7">
        <v>0</v>
      </c>
      <c r="C37" s="27" t="s">
        <v>66</v>
      </c>
      <c r="D37" s="27" t="s">
        <v>66</v>
      </c>
      <c r="E37" s="27" t="s">
        <v>66</v>
      </c>
      <c r="F37" s="27" t="s">
        <v>66</v>
      </c>
      <c r="G37" s="46" t="s">
        <v>183</v>
      </c>
    </row>
    <row r="38" spans="1:7" x14ac:dyDescent="0.35">
      <c r="A38" s="8" t="s">
        <v>113</v>
      </c>
      <c r="B38" s="27" t="s">
        <v>66</v>
      </c>
      <c r="C38" s="27" t="s">
        <v>66</v>
      </c>
      <c r="D38" s="7">
        <v>2</v>
      </c>
      <c r="E38" s="7">
        <v>2</v>
      </c>
      <c r="F38" s="27" t="s">
        <v>66</v>
      </c>
      <c r="G38" s="27">
        <v>2</v>
      </c>
    </row>
    <row r="39" spans="1:7" x14ac:dyDescent="0.35">
      <c r="A39" s="8" t="s">
        <v>117</v>
      </c>
      <c r="B39" s="27" t="s">
        <v>66</v>
      </c>
      <c r="C39" s="27" t="s">
        <v>66</v>
      </c>
      <c r="D39" s="7">
        <v>2</v>
      </c>
      <c r="E39" s="7">
        <v>2</v>
      </c>
      <c r="F39" s="27" t="s">
        <v>66</v>
      </c>
      <c r="G39" s="27">
        <v>2</v>
      </c>
    </row>
    <row r="40" spans="1:7" x14ac:dyDescent="0.35">
      <c r="A40" s="8" t="s">
        <v>115</v>
      </c>
      <c r="B40" s="27" t="s">
        <v>66</v>
      </c>
      <c r="C40" s="27" t="s">
        <v>66</v>
      </c>
      <c r="D40" s="7">
        <v>16</v>
      </c>
      <c r="E40" s="27" t="s">
        <v>66</v>
      </c>
      <c r="F40" s="27" t="s">
        <v>66</v>
      </c>
      <c r="G40" s="27" t="s">
        <v>66</v>
      </c>
    </row>
    <row r="41" spans="1:7" x14ac:dyDescent="0.35">
      <c r="A41" s="8" t="s">
        <v>127</v>
      </c>
      <c r="B41" s="27" t="s">
        <v>66</v>
      </c>
      <c r="C41" s="27" t="s">
        <v>66</v>
      </c>
      <c r="D41" s="7">
        <v>2</v>
      </c>
      <c r="E41" s="7">
        <v>2</v>
      </c>
      <c r="F41" s="27" t="s">
        <v>66</v>
      </c>
      <c r="G41" s="27">
        <v>2</v>
      </c>
    </row>
    <row r="42" spans="1:7" x14ac:dyDescent="0.35">
      <c r="A42" s="8" t="s">
        <v>129</v>
      </c>
      <c r="B42" s="27" t="s">
        <v>66</v>
      </c>
      <c r="C42" s="27" t="s">
        <v>66</v>
      </c>
      <c r="D42" s="7">
        <v>2</v>
      </c>
      <c r="E42" s="7">
        <v>2</v>
      </c>
      <c r="F42" s="27" t="s">
        <v>66</v>
      </c>
      <c r="G42" s="27">
        <v>2</v>
      </c>
    </row>
    <row r="43" spans="1:7" x14ac:dyDescent="0.35">
      <c r="A43" s="8" t="s">
        <v>130</v>
      </c>
      <c r="B43" s="27" t="s">
        <v>66</v>
      </c>
      <c r="C43" s="27" t="s">
        <v>66</v>
      </c>
      <c r="D43" s="7">
        <v>2</v>
      </c>
      <c r="E43" s="7">
        <v>2</v>
      </c>
      <c r="F43" s="27" t="s">
        <v>66</v>
      </c>
      <c r="G43" s="27">
        <v>2</v>
      </c>
    </row>
    <row r="44" spans="1:7" x14ac:dyDescent="0.35">
      <c r="A44" s="8" t="s">
        <v>131</v>
      </c>
      <c r="B44" s="27" t="s">
        <v>66</v>
      </c>
      <c r="C44" s="27" t="s">
        <v>66</v>
      </c>
      <c r="D44" s="7">
        <v>2</v>
      </c>
      <c r="E44" s="7">
        <v>2</v>
      </c>
      <c r="F44" s="27" t="s">
        <v>66</v>
      </c>
      <c r="G44" s="27">
        <v>2</v>
      </c>
    </row>
    <row r="45" spans="1:7" x14ac:dyDescent="0.35">
      <c r="A45" s="8" t="s">
        <v>111</v>
      </c>
      <c r="B45" s="7">
        <v>0</v>
      </c>
      <c r="C45" s="27" t="s">
        <v>66</v>
      </c>
      <c r="D45" s="27" t="s">
        <v>66</v>
      </c>
      <c r="E45" s="27" t="s">
        <v>66</v>
      </c>
      <c r="F45" s="27">
        <v>20</v>
      </c>
      <c r="G45" s="27" t="s">
        <v>183</v>
      </c>
    </row>
    <row r="46" spans="1:7" x14ac:dyDescent="0.35">
      <c r="A46" s="8" t="s">
        <v>134</v>
      </c>
      <c r="B46" s="27" t="s">
        <v>66</v>
      </c>
      <c r="C46" s="27" t="s">
        <v>66</v>
      </c>
      <c r="D46" s="7">
        <v>2</v>
      </c>
      <c r="E46" s="7">
        <v>2</v>
      </c>
      <c r="F46" s="27" t="s">
        <v>66</v>
      </c>
      <c r="G46" s="27">
        <v>2</v>
      </c>
    </row>
    <row r="47" spans="1:7" x14ac:dyDescent="0.35">
      <c r="A47" s="8" t="s">
        <v>132</v>
      </c>
      <c r="B47" s="27" t="s">
        <v>66</v>
      </c>
      <c r="C47" s="27" t="s">
        <v>66</v>
      </c>
      <c r="D47" s="7">
        <v>2</v>
      </c>
      <c r="E47" s="7">
        <v>2</v>
      </c>
      <c r="F47" s="27" t="s">
        <v>66</v>
      </c>
      <c r="G47" s="27">
        <v>2</v>
      </c>
    </row>
    <row r="48" spans="1:7" x14ac:dyDescent="0.35">
      <c r="A48" s="8" t="s">
        <v>118</v>
      </c>
      <c r="B48" s="27" t="s">
        <v>66</v>
      </c>
      <c r="C48" s="27" t="s">
        <v>66</v>
      </c>
      <c r="D48" s="7">
        <v>2</v>
      </c>
      <c r="E48" s="7">
        <v>2</v>
      </c>
      <c r="F48" s="27" t="s">
        <v>66</v>
      </c>
      <c r="G48" s="27">
        <v>2</v>
      </c>
    </row>
    <row r="49" spans="1:7" x14ac:dyDescent="0.35">
      <c r="A49" s="8" t="s">
        <v>119</v>
      </c>
      <c r="B49" s="27" t="s">
        <v>66</v>
      </c>
      <c r="C49" s="27" t="s">
        <v>66</v>
      </c>
      <c r="D49" s="7">
        <v>32</v>
      </c>
      <c r="E49" s="7">
        <v>2</v>
      </c>
      <c r="F49" s="27" t="s">
        <v>66</v>
      </c>
      <c r="G49" s="27">
        <v>2</v>
      </c>
    </row>
    <row r="50" spans="1:7" x14ac:dyDescent="0.35">
      <c r="A50" s="8" t="s">
        <v>135</v>
      </c>
      <c r="B50" s="27" t="s">
        <v>66</v>
      </c>
      <c r="C50" s="27" t="s">
        <v>66</v>
      </c>
      <c r="D50" s="7">
        <v>2</v>
      </c>
      <c r="E50" s="7">
        <v>2</v>
      </c>
      <c r="F50" s="27" t="s">
        <v>66</v>
      </c>
      <c r="G50" s="27">
        <v>2</v>
      </c>
    </row>
    <row r="51" spans="1:7" x14ac:dyDescent="0.35">
      <c r="A51" s="8" t="s">
        <v>120</v>
      </c>
      <c r="B51" s="27" t="s">
        <v>66</v>
      </c>
      <c r="C51" s="27" t="s">
        <v>66</v>
      </c>
      <c r="D51" s="7">
        <v>2</v>
      </c>
      <c r="E51" s="7">
        <v>2</v>
      </c>
      <c r="F51" s="27" t="s">
        <v>66</v>
      </c>
      <c r="G51" s="27">
        <v>2</v>
      </c>
    </row>
    <row r="52" spans="1:7" x14ac:dyDescent="0.35">
      <c r="A52" s="8" t="s">
        <v>116</v>
      </c>
      <c r="B52" s="27" t="s">
        <v>66</v>
      </c>
      <c r="C52" s="7">
        <v>300</v>
      </c>
      <c r="D52" s="7">
        <v>300</v>
      </c>
      <c r="E52" s="27" t="s">
        <v>66</v>
      </c>
      <c r="F52" s="27" t="s">
        <v>66</v>
      </c>
      <c r="G52" s="27" t="s">
        <v>66</v>
      </c>
    </row>
    <row r="53" spans="1:7" x14ac:dyDescent="0.35">
      <c r="A53" s="8" t="s">
        <v>121</v>
      </c>
      <c r="B53" s="27" t="s">
        <v>66</v>
      </c>
      <c r="C53" s="27" t="s">
        <v>66</v>
      </c>
      <c r="D53" s="7">
        <v>2</v>
      </c>
      <c r="E53" s="7">
        <v>2</v>
      </c>
      <c r="F53" s="27" t="s">
        <v>66</v>
      </c>
      <c r="G53" s="27">
        <v>2</v>
      </c>
    </row>
    <row r="54" spans="1:7" x14ac:dyDescent="0.35">
      <c r="A54" s="8" t="s">
        <v>122</v>
      </c>
      <c r="B54" s="27" t="s">
        <v>66</v>
      </c>
      <c r="C54" s="27" t="s">
        <v>66</v>
      </c>
      <c r="D54" s="7">
        <v>2</v>
      </c>
      <c r="E54" s="27" t="s">
        <v>66</v>
      </c>
      <c r="F54" s="27" t="s">
        <v>66</v>
      </c>
      <c r="G54" s="27" t="s">
        <v>66</v>
      </c>
    </row>
    <row r="55" spans="1:7" x14ac:dyDescent="0.35">
      <c r="A55" s="8" t="s">
        <v>123</v>
      </c>
      <c r="B55" s="27" t="s">
        <v>66</v>
      </c>
      <c r="C55" s="27" t="s">
        <v>66</v>
      </c>
      <c r="D55" s="7">
        <v>2</v>
      </c>
      <c r="E55" s="7">
        <v>2</v>
      </c>
      <c r="F55" s="27" t="s">
        <v>66</v>
      </c>
      <c r="G55" s="27">
        <v>2</v>
      </c>
    </row>
    <row r="56" spans="1:7" x14ac:dyDescent="0.35">
      <c r="A56" s="8" t="s">
        <v>112</v>
      </c>
      <c r="B56" s="7">
        <v>10</v>
      </c>
      <c r="C56" s="27" t="s">
        <v>66</v>
      </c>
      <c r="D56" s="7">
        <v>2</v>
      </c>
      <c r="E56" s="7">
        <v>2</v>
      </c>
      <c r="F56" s="27" t="s">
        <v>66</v>
      </c>
      <c r="G56" s="27">
        <v>2</v>
      </c>
    </row>
    <row r="57" spans="1:7" x14ac:dyDescent="0.35">
      <c r="A57" s="8" t="s">
        <v>182</v>
      </c>
      <c r="B57" s="27" t="s">
        <v>66</v>
      </c>
      <c r="C57" s="27" t="s">
        <v>66</v>
      </c>
      <c r="D57" s="27" t="s">
        <v>66</v>
      </c>
      <c r="E57" s="27" t="s">
        <v>66</v>
      </c>
      <c r="F57" s="27" t="s">
        <v>183</v>
      </c>
      <c r="G57" s="27" t="s">
        <v>66</v>
      </c>
    </row>
    <row r="58" spans="1:7" x14ac:dyDescent="0.35">
      <c r="A58" s="8" t="s">
        <v>124</v>
      </c>
      <c r="B58" s="27" t="s">
        <v>66</v>
      </c>
      <c r="C58" s="27" t="s">
        <v>66</v>
      </c>
      <c r="D58" s="7">
        <v>2</v>
      </c>
      <c r="E58" s="7">
        <v>2</v>
      </c>
      <c r="F58" s="27" t="s">
        <v>66</v>
      </c>
      <c r="G58" s="27">
        <v>2</v>
      </c>
    </row>
    <row r="59" spans="1:7" x14ac:dyDescent="0.35">
      <c r="A59" s="8" t="s">
        <v>128</v>
      </c>
      <c r="B59" s="27" t="s">
        <v>66</v>
      </c>
      <c r="C59" s="27" t="s">
        <v>66</v>
      </c>
      <c r="D59" s="7">
        <v>2</v>
      </c>
      <c r="E59" s="7">
        <v>2</v>
      </c>
      <c r="F59" s="27" t="s">
        <v>66</v>
      </c>
      <c r="G59" s="27">
        <v>2</v>
      </c>
    </row>
    <row r="60" spans="1:7" x14ac:dyDescent="0.35">
      <c r="A60" s="8" t="s">
        <v>133</v>
      </c>
      <c r="B60" s="27" t="s">
        <v>66</v>
      </c>
      <c r="C60" s="27" t="s">
        <v>66</v>
      </c>
      <c r="D60" s="7">
        <v>2</v>
      </c>
      <c r="E60" s="7">
        <v>2</v>
      </c>
      <c r="F60" s="27" t="s">
        <v>66</v>
      </c>
      <c r="G60" s="27">
        <v>2</v>
      </c>
    </row>
    <row r="61" spans="1:7" x14ac:dyDescent="0.35">
      <c r="A61" s="8" t="s">
        <v>114</v>
      </c>
      <c r="B61" s="27" t="s">
        <v>66</v>
      </c>
      <c r="C61" s="27" t="s">
        <v>66</v>
      </c>
      <c r="D61" s="7">
        <v>2</v>
      </c>
      <c r="E61" s="7">
        <v>2</v>
      </c>
      <c r="F61" s="27" t="s">
        <v>66</v>
      </c>
      <c r="G61" s="27">
        <v>2</v>
      </c>
    </row>
    <row r="62" spans="1:7" x14ac:dyDescent="0.35">
      <c r="A62" s="8" t="s">
        <v>125</v>
      </c>
      <c r="B62" s="27" t="s">
        <v>66</v>
      </c>
      <c r="C62" s="27" t="s">
        <v>66</v>
      </c>
      <c r="D62" s="7">
        <v>2</v>
      </c>
      <c r="E62" s="7">
        <v>2</v>
      </c>
      <c r="F62" s="27" t="s">
        <v>66</v>
      </c>
      <c r="G62" s="27">
        <v>2</v>
      </c>
    </row>
    <row r="63" spans="1:7" x14ac:dyDescent="0.35">
      <c r="A63" s="13" t="s">
        <v>126</v>
      </c>
      <c r="B63" s="27" t="s">
        <v>66</v>
      </c>
      <c r="C63" s="27" t="s">
        <v>66</v>
      </c>
      <c r="D63" s="14">
        <v>2</v>
      </c>
      <c r="E63" s="14">
        <v>2</v>
      </c>
      <c r="F63" s="27" t="s">
        <v>66</v>
      </c>
      <c r="G63" s="28">
        <v>2</v>
      </c>
    </row>
    <row r="64" spans="1:7" x14ac:dyDescent="0.35">
      <c r="A64" s="13" t="s">
        <v>41</v>
      </c>
      <c r="B64" s="14">
        <f>SUBTOTAL(109,SREPermittedNumbers[Number of individuals permitted to be killed 2019])</f>
        <v>10</v>
      </c>
      <c r="C64" s="14">
        <f>SUBTOTAL(109,SREPermittedNumbers[Number of individuals permitted to be killed 2020])</f>
        <v>300</v>
      </c>
      <c r="D64" s="14">
        <f>SUBTOTAL(109,SREPermittedNumbers[Number of individuals permitted to be killed 2021])</f>
        <v>390</v>
      </c>
      <c r="E64" s="14">
        <f>SUBTOTAL(109,SREPermittedNumbers[Number of individuals permitted to be killed 2022])</f>
        <v>42</v>
      </c>
      <c r="F64" s="14">
        <f>SUBTOTAL(109,SREPermittedNumbers[Number of individuals permitted to be killed 2023])</f>
        <v>20</v>
      </c>
      <c r="G64" s="14">
        <f>SUBTOTAL(109,SREPermittedNumbers[Number of individuals permitted to be killed 2024])</f>
        <v>42</v>
      </c>
    </row>
    <row r="67" spans="1:7" x14ac:dyDescent="0.35">
      <c r="A67" s="22" t="s">
        <v>54</v>
      </c>
    </row>
    <row r="68" spans="1:7" ht="101.5" x14ac:dyDescent="0.35">
      <c r="A68" s="17" t="s">
        <v>11</v>
      </c>
      <c r="B68" s="43" t="s">
        <v>49</v>
      </c>
      <c r="C68" s="43" t="s">
        <v>50</v>
      </c>
      <c r="D68" s="43" t="s">
        <v>51</v>
      </c>
      <c r="E68" s="43" t="s">
        <v>52</v>
      </c>
      <c r="F68" s="43" t="s">
        <v>53</v>
      </c>
      <c r="G68" s="42" t="s">
        <v>155</v>
      </c>
    </row>
    <row r="69" spans="1:7" x14ac:dyDescent="0.35">
      <c r="A69" s="8" t="s">
        <v>110</v>
      </c>
      <c r="B69" s="7"/>
      <c r="C69" s="27" t="s">
        <v>66</v>
      </c>
      <c r="D69" s="27" t="s">
        <v>66</v>
      </c>
      <c r="E69" s="27" t="s">
        <v>66</v>
      </c>
      <c r="F69" s="27" t="s">
        <v>66</v>
      </c>
      <c r="G69" s="48"/>
    </row>
    <row r="70" spans="1:7" x14ac:dyDescent="0.35">
      <c r="A70" s="8" t="s">
        <v>113</v>
      </c>
      <c r="B70" s="27" t="s">
        <v>66</v>
      </c>
      <c r="C70" s="27" t="s">
        <v>66</v>
      </c>
      <c r="D70" s="7">
        <v>0</v>
      </c>
      <c r="E70" s="7"/>
      <c r="F70" s="27" t="s">
        <v>66</v>
      </c>
      <c r="G70" s="7"/>
    </row>
    <row r="71" spans="1:7" x14ac:dyDescent="0.35">
      <c r="A71" s="8" t="s">
        <v>117</v>
      </c>
      <c r="B71" s="27" t="s">
        <v>66</v>
      </c>
      <c r="C71" s="27" t="s">
        <v>66</v>
      </c>
      <c r="D71" s="7">
        <v>0</v>
      </c>
      <c r="E71" s="7"/>
      <c r="F71" s="27" t="s">
        <v>66</v>
      </c>
      <c r="G71" s="7"/>
    </row>
    <row r="72" spans="1:7" x14ac:dyDescent="0.35">
      <c r="A72" s="8" t="s">
        <v>115</v>
      </c>
      <c r="B72" s="27" t="s">
        <v>66</v>
      </c>
      <c r="C72" s="27" t="s">
        <v>66</v>
      </c>
      <c r="D72" s="7"/>
      <c r="E72" s="27" t="s">
        <v>66</v>
      </c>
      <c r="F72" s="27" t="s">
        <v>66</v>
      </c>
      <c r="G72" s="7"/>
    </row>
    <row r="73" spans="1:7" x14ac:dyDescent="0.35">
      <c r="A73" s="8" t="s">
        <v>127</v>
      </c>
      <c r="B73" s="27" t="s">
        <v>66</v>
      </c>
      <c r="C73" s="27" t="s">
        <v>66</v>
      </c>
      <c r="D73" s="7">
        <v>0</v>
      </c>
      <c r="E73" s="7"/>
      <c r="F73" s="27" t="s">
        <v>66</v>
      </c>
      <c r="G73" s="7"/>
    </row>
    <row r="74" spans="1:7" x14ac:dyDescent="0.35">
      <c r="A74" s="8" t="s">
        <v>129</v>
      </c>
      <c r="B74" s="27" t="s">
        <v>66</v>
      </c>
      <c r="C74" s="27" t="s">
        <v>66</v>
      </c>
      <c r="D74" s="7">
        <v>0</v>
      </c>
      <c r="E74" s="7"/>
      <c r="F74" s="27" t="s">
        <v>66</v>
      </c>
      <c r="G74" s="7"/>
    </row>
    <row r="75" spans="1:7" x14ac:dyDescent="0.35">
      <c r="A75" s="8" t="s">
        <v>130</v>
      </c>
      <c r="B75" s="27" t="s">
        <v>66</v>
      </c>
      <c r="C75" s="27" t="s">
        <v>66</v>
      </c>
      <c r="D75" s="7">
        <v>0</v>
      </c>
      <c r="E75" s="7"/>
      <c r="F75" s="27" t="s">
        <v>66</v>
      </c>
      <c r="G75" s="7"/>
    </row>
    <row r="76" spans="1:7" x14ac:dyDescent="0.35">
      <c r="A76" s="8" t="s">
        <v>131</v>
      </c>
      <c r="B76" s="27" t="s">
        <v>66</v>
      </c>
      <c r="C76" s="27" t="s">
        <v>66</v>
      </c>
      <c r="D76" s="7">
        <v>0</v>
      </c>
      <c r="E76" s="7"/>
      <c r="F76" s="27" t="s">
        <v>66</v>
      </c>
      <c r="G76" s="7"/>
    </row>
    <row r="77" spans="1:7" x14ac:dyDescent="0.35">
      <c r="A77" s="8" t="s">
        <v>111</v>
      </c>
      <c r="B77" s="7"/>
      <c r="C77" s="27" t="s">
        <v>66</v>
      </c>
      <c r="D77" s="27" t="s">
        <v>66</v>
      </c>
      <c r="E77" s="27" t="s">
        <v>66</v>
      </c>
      <c r="F77" s="27">
        <v>20</v>
      </c>
      <c r="G77" s="7"/>
    </row>
    <row r="78" spans="1:7" x14ac:dyDescent="0.35">
      <c r="A78" s="8" t="s">
        <v>134</v>
      </c>
      <c r="B78" s="27" t="s">
        <v>66</v>
      </c>
      <c r="C78" s="27" t="s">
        <v>66</v>
      </c>
      <c r="D78" s="7">
        <v>0</v>
      </c>
      <c r="E78" s="7"/>
      <c r="F78" s="27" t="s">
        <v>66</v>
      </c>
      <c r="G78" s="7"/>
    </row>
    <row r="79" spans="1:7" x14ac:dyDescent="0.35">
      <c r="A79" s="8" t="s">
        <v>132</v>
      </c>
      <c r="B79" s="27" t="s">
        <v>66</v>
      </c>
      <c r="C79" s="27" t="s">
        <v>66</v>
      </c>
      <c r="D79" s="7">
        <v>0</v>
      </c>
      <c r="E79" s="7"/>
      <c r="F79" s="27" t="s">
        <v>66</v>
      </c>
      <c r="G79" s="7"/>
    </row>
    <row r="80" spans="1:7" x14ac:dyDescent="0.35">
      <c r="A80" s="8" t="s">
        <v>118</v>
      </c>
      <c r="B80" s="27" t="s">
        <v>66</v>
      </c>
      <c r="C80" s="27" t="s">
        <v>66</v>
      </c>
      <c r="D80" s="7">
        <v>0</v>
      </c>
      <c r="E80" s="7"/>
      <c r="F80" s="27" t="s">
        <v>66</v>
      </c>
      <c r="G80" s="7"/>
    </row>
    <row r="81" spans="1:7" x14ac:dyDescent="0.35">
      <c r="A81" s="8" t="s">
        <v>119</v>
      </c>
      <c r="B81" s="27" t="s">
        <v>66</v>
      </c>
      <c r="C81" s="27" t="s">
        <v>66</v>
      </c>
      <c r="D81" s="7">
        <v>0</v>
      </c>
      <c r="E81" s="7"/>
      <c r="F81" s="27" t="s">
        <v>66</v>
      </c>
      <c r="G81" s="7"/>
    </row>
    <row r="82" spans="1:7" x14ac:dyDescent="0.35">
      <c r="A82" s="8" t="s">
        <v>135</v>
      </c>
      <c r="B82" s="27" t="s">
        <v>66</v>
      </c>
      <c r="C82" s="27" t="s">
        <v>66</v>
      </c>
      <c r="D82" s="7">
        <v>0</v>
      </c>
      <c r="E82" s="7"/>
      <c r="F82" s="27" t="s">
        <v>66</v>
      </c>
      <c r="G82" s="7"/>
    </row>
    <row r="83" spans="1:7" x14ac:dyDescent="0.35">
      <c r="A83" s="8" t="s">
        <v>120</v>
      </c>
      <c r="B83" s="27" t="s">
        <v>66</v>
      </c>
      <c r="C83" s="27" t="s">
        <v>66</v>
      </c>
      <c r="D83" s="7">
        <v>0</v>
      </c>
      <c r="E83" s="7"/>
      <c r="F83" s="27" t="s">
        <v>66</v>
      </c>
      <c r="G83" s="7"/>
    </row>
    <row r="84" spans="1:7" x14ac:dyDescent="0.35">
      <c r="A84" s="8" t="s">
        <v>116</v>
      </c>
      <c r="B84" s="27" t="s">
        <v>66</v>
      </c>
      <c r="C84" s="7">
        <v>0</v>
      </c>
      <c r="D84" s="7"/>
      <c r="E84" s="27" t="s">
        <v>66</v>
      </c>
      <c r="F84" s="27" t="s">
        <v>66</v>
      </c>
      <c r="G84" s="7"/>
    </row>
    <row r="85" spans="1:7" x14ac:dyDescent="0.35">
      <c r="A85" s="8" t="s">
        <v>121</v>
      </c>
      <c r="B85" s="27" t="s">
        <v>66</v>
      </c>
      <c r="C85" s="27" t="s">
        <v>66</v>
      </c>
      <c r="D85" s="7">
        <v>0</v>
      </c>
      <c r="E85" s="7"/>
      <c r="F85" s="27" t="s">
        <v>66</v>
      </c>
      <c r="G85" s="7"/>
    </row>
    <row r="86" spans="1:7" x14ac:dyDescent="0.35">
      <c r="A86" s="8" t="s">
        <v>122</v>
      </c>
      <c r="B86" s="27" t="s">
        <v>66</v>
      </c>
      <c r="C86" s="27" t="s">
        <v>66</v>
      </c>
      <c r="D86" s="7"/>
      <c r="E86" s="27" t="s">
        <v>66</v>
      </c>
      <c r="F86" s="27" t="s">
        <v>66</v>
      </c>
      <c r="G86" s="7"/>
    </row>
    <row r="87" spans="1:7" x14ac:dyDescent="0.35">
      <c r="A87" s="8" t="s">
        <v>123</v>
      </c>
      <c r="B87" s="27" t="s">
        <v>66</v>
      </c>
      <c r="C87" s="27" t="s">
        <v>66</v>
      </c>
      <c r="D87" s="7">
        <v>0</v>
      </c>
      <c r="E87" s="7"/>
      <c r="F87" s="27" t="s">
        <v>66</v>
      </c>
      <c r="G87" s="7"/>
    </row>
    <row r="88" spans="1:7" x14ac:dyDescent="0.35">
      <c r="A88" s="8" t="s">
        <v>112</v>
      </c>
      <c r="B88" s="7"/>
      <c r="C88" s="27" t="s">
        <v>66</v>
      </c>
      <c r="D88" s="7">
        <v>0</v>
      </c>
      <c r="E88" s="7"/>
      <c r="F88" s="27" t="s">
        <v>66</v>
      </c>
      <c r="G88" s="7"/>
    </row>
    <row r="89" spans="1:7" x14ac:dyDescent="0.35">
      <c r="A89" s="8" t="s">
        <v>124</v>
      </c>
      <c r="B89" s="27" t="s">
        <v>66</v>
      </c>
      <c r="C89" s="27" t="s">
        <v>66</v>
      </c>
      <c r="D89" s="7">
        <v>0</v>
      </c>
      <c r="E89" s="7"/>
      <c r="F89" s="27"/>
      <c r="G89" s="7"/>
    </row>
    <row r="90" spans="1:7" x14ac:dyDescent="0.35">
      <c r="A90" s="8" t="s">
        <v>128</v>
      </c>
      <c r="B90" s="27" t="s">
        <v>66</v>
      </c>
      <c r="C90" s="27" t="s">
        <v>66</v>
      </c>
      <c r="D90" s="7">
        <v>0</v>
      </c>
      <c r="E90" s="7"/>
      <c r="F90" s="27" t="s">
        <v>66</v>
      </c>
      <c r="G90" s="7"/>
    </row>
    <row r="91" spans="1:7" x14ac:dyDescent="0.35">
      <c r="A91" s="8" t="s">
        <v>133</v>
      </c>
      <c r="B91" s="27" t="s">
        <v>66</v>
      </c>
      <c r="C91" s="27" t="s">
        <v>66</v>
      </c>
      <c r="D91" s="7">
        <v>0</v>
      </c>
      <c r="E91" s="7"/>
      <c r="F91" s="27" t="s">
        <v>66</v>
      </c>
      <c r="G91" s="7"/>
    </row>
    <row r="92" spans="1:7" x14ac:dyDescent="0.35">
      <c r="A92" s="8" t="s">
        <v>114</v>
      </c>
      <c r="B92" s="27" t="s">
        <v>66</v>
      </c>
      <c r="C92" s="27" t="s">
        <v>66</v>
      </c>
      <c r="D92" s="7">
        <v>0</v>
      </c>
      <c r="E92" s="7"/>
      <c r="F92" s="27" t="s">
        <v>66</v>
      </c>
      <c r="G92" s="7"/>
    </row>
    <row r="93" spans="1:7" x14ac:dyDescent="0.35">
      <c r="A93" s="8" t="s">
        <v>125</v>
      </c>
      <c r="B93" s="27" t="s">
        <v>66</v>
      </c>
      <c r="C93" s="27" t="s">
        <v>66</v>
      </c>
      <c r="D93" s="7">
        <v>0</v>
      </c>
      <c r="E93" s="7"/>
      <c r="F93" s="27" t="s">
        <v>66</v>
      </c>
      <c r="G93" s="7"/>
    </row>
    <row r="94" spans="1:7" x14ac:dyDescent="0.35">
      <c r="A94" s="8" t="s">
        <v>126</v>
      </c>
      <c r="B94" s="27" t="s">
        <v>66</v>
      </c>
      <c r="C94" s="27" t="s">
        <v>66</v>
      </c>
      <c r="D94" s="7">
        <v>0</v>
      </c>
      <c r="E94" s="7"/>
      <c r="F94" s="27" t="s">
        <v>66</v>
      </c>
      <c r="G94" s="14"/>
    </row>
    <row r="95" spans="1:7" x14ac:dyDescent="0.35">
      <c r="A95" s="8"/>
      <c r="B95" s="7"/>
      <c r="C95" s="7"/>
      <c r="D95" s="7"/>
      <c r="E95" s="7"/>
      <c r="F95" s="27" t="s">
        <v>66</v>
      </c>
      <c r="G95" s="7"/>
    </row>
    <row r="96" spans="1:7" ht="44" customHeight="1" x14ac:dyDescent="0.35">
      <c r="A96" s="13" t="s">
        <v>41</v>
      </c>
      <c r="B96" s="14">
        <f>SUBTOTAL(109,SRENumbersTaken[Number of individuals taken reported on licence return 2019])</f>
        <v>0</v>
      </c>
      <c r="C96" s="14">
        <f>SUBTOTAL(109,SRENumbersTaken[Number of individuals taken reported on licence return 2020])</f>
        <v>0</v>
      </c>
      <c r="D96" s="14">
        <f>SUBTOTAL(109,SRENumbersTaken[Number of individuals taken reported on licence return 2021])</f>
        <v>0</v>
      </c>
      <c r="E96" s="14">
        <f>SUBTOTAL(109,SRENumbersTaken[Number of individuals taken reported on licence return 2022])</f>
        <v>0</v>
      </c>
      <c r="F96" s="15">
        <f>SUBTOTAL(109,SRENumbersTaken[Number of individuals taken reported on licence return 2023])</f>
        <v>20</v>
      </c>
      <c r="G96" s="15"/>
    </row>
    <row r="97" spans="1:6" x14ac:dyDescent="0.35">
      <c r="A97" s="58" t="s">
        <v>156</v>
      </c>
      <c r="B97" s="58"/>
      <c r="C97" s="58"/>
      <c r="D97" s="58"/>
      <c r="E97" s="58"/>
      <c r="F97" s="58"/>
    </row>
  </sheetData>
  <mergeCells count="1">
    <mergeCell ref="A97:F97"/>
  </mergeCells>
  <phoneticPr fontId="10" type="noConversion"/>
  <pageMargins left="0.7" right="0.7" top="0.75" bottom="0.75" header="0.3" footer="0.3"/>
  <pageSetup paperSize="9"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7"/>
  <sheetViews>
    <sheetView zoomScaleNormal="100" workbookViewId="0">
      <selection activeCell="A2" sqref="A2"/>
    </sheetView>
  </sheetViews>
  <sheetFormatPr defaultRowHeight="14.5" x14ac:dyDescent="0.35"/>
  <cols>
    <col min="1" max="1" width="21.81640625" customWidth="1"/>
    <col min="2" max="6" width="10.26953125" customWidth="1"/>
    <col min="7" max="7" width="10.453125" customWidth="1"/>
  </cols>
  <sheetData>
    <row r="1" spans="1:7" x14ac:dyDescent="0.35">
      <c r="A1" s="6" t="s">
        <v>10</v>
      </c>
    </row>
    <row r="2" spans="1:7" x14ac:dyDescent="0.35">
      <c r="A2" s="6"/>
    </row>
    <row r="3" spans="1:7" x14ac:dyDescent="0.35">
      <c r="A3" s="22" t="s">
        <v>47</v>
      </c>
    </row>
    <row r="4" spans="1:7" ht="58" x14ac:dyDescent="0.35">
      <c r="A4" s="17" t="s">
        <v>11</v>
      </c>
      <c r="B4" s="43" t="s">
        <v>36</v>
      </c>
      <c r="C4" s="43" t="s">
        <v>37</v>
      </c>
      <c r="D4" s="43" t="s">
        <v>38</v>
      </c>
      <c r="E4" s="43" t="s">
        <v>39</v>
      </c>
      <c r="F4" s="43" t="s">
        <v>40</v>
      </c>
      <c r="G4" s="42" t="s">
        <v>153</v>
      </c>
    </row>
    <row r="5" spans="1:7" x14ac:dyDescent="0.35">
      <c r="A5" s="54" t="s">
        <v>179</v>
      </c>
      <c r="B5" s="7">
        <v>0</v>
      </c>
      <c r="C5" s="53">
        <v>0</v>
      </c>
      <c r="D5" s="53">
        <v>0</v>
      </c>
      <c r="E5" s="53">
        <v>0</v>
      </c>
      <c r="F5" s="53">
        <v>0</v>
      </c>
      <c r="G5" s="53">
        <v>22</v>
      </c>
    </row>
    <row r="6" spans="1:7" x14ac:dyDescent="0.35">
      <c r="A6" s="8" t="s">
        <v>23</v>
      </c>
      <c r="B6" s="7" t="s">
        <v>13</v>
      </c>
      <c r="C6" s="7">
        <v>18</v>
      </c>
      <c r="D6" s="7">
        <v>16</v>
      </c>
      <c r="E6" s="7">
        <v>15</v>
      </c>
      <c r="F6" s="52">
        <v>4</v>
      </c>
      <c r="G6" s="48">
        <v>2</v>
      </c>
    </row>
    <row r="7" spans="1:7" x14ac:dyDescent="0.35">
      <c r="A7" s="8" t="s">
        <v>100</v>
      </c>
      <c r="B7" s="7">
        <v>0</v>
      </c>
      <c r="C7" s="7">
        <v>0</v>
      </c>
      <c r="D7" s="7">
        <v>0</v>
      </c>
      <c r="E7" s="7">
        <v>0</v>
      </c>
      <c r="F7" s="52">
        <v>2</v>
      </c>
      <c r="G7" s="7">
        <v>2</v>
      </c>
    </row>
    <row r="8" spans="1:7" x14ac:dyDescent="0.35">
      <c r="A8" s="8" t="s">
        <v>12</v>
      </c>
      <c r="B8" s="7" t="s">
        <v>13</v>
      </c>
      <c r="C8" s="7">
        <v>16</v>
      </c>
      <c r="D8" s="7">
        <v>15</v>
      </c>
      <c r="E8" s="7">
        <v>14</v>
      </c>
      <c r="F8" s="52">
        <v>3</v>
      </c>
      <c r="G8" s="7">
        <v>2</v>
      </c>
    </row>
    <row r="9" spans="1:7" x14ac:dyDescent="0.35">
      <c r="A9" s="8" t="s">
        <v>29</v>
      </c>
      <c r="B9" s="7" t="s">
        <v>13</v>
      </c>
      <c r="C9" s="7">
        <v>17</v>
      </c>
      <c r="D9" s="7">
        <v>16</v>
      </c>
      <c r="E9" s="7">
        <v>14</v>
      </c>
      <c r="F9" s="52">
        <v>4</v>
      </c>
      <c r="G9" s="7">
        <v>2</v>
      </c>
    </row>
    <row r="10" spans="1:7" x14ac:dyDescent="0.35">
      <c r="A10" s="8" t="s">
        <v>24</v>
      </c>
      <c r="B10" s="7" t="s">
        <v>13</v>
      </c>
      <c r="C10" s="7">
        <v>20</v>
      </c>
      <c r="D10" s="7">
        <v>18</v>
      </c>
      <c r="E10" s="7">
        <v>18</v>
      </c>
      <c r="F10" s="52">
        <v>4</v>
      </c>
      <c r="G10" s="7">
        <v>2</v>
      </c>
    </row>
    <row r="11" spans="1:7" x14ac:dyDescent="0.35">
      <c r="A11" s="8" t="s">
        <v>20</v>
      </c>
      <c r="B11" s="7" t="s">
        <v>13</v>
      </c>
      <c r="C11" s="7">
        <v>19</v>
      </c>
      <c r="D11" s="7">
        <v>17</v>
      </c>
      <c r="E11" s="7">
        <v>17</v>
      </c>
      <c r="F11" s="52">
        <v>4</v>
      </c>
      <c r="G11" s="7">
        <v>2</v>
      </c>
    </row>
    <row r="12" spans="1:7" x14ac:dyDescent="0.35">
      <c r="A12" s="8" t="s">
        <v>17</v>
      </c>
      <c r="B12" s="7" t="s">
        <v>13</v>
      </c>
      <c r="C12" s="7">
        <v>18</v>
      </c>
      <c r="D12" s="7">
        <v>16</v>
      </c>
      <c r="E12" s="7">
        <v>15</v>
      </c>
      <c r="F12" s="52">
        <v>4</v>
      </c>
      <c r="G12" s="7">
        <v>2</v>
      </c>
    </row>
    <row r="13" spans="1:7" x14ac:dyDescent="0.35">
      <c r="A13" s="8" t="s">
        <v>25</v>
      </c>
      <c r="B13" s="7" t="s">
        <v>13</v>
      </c>
      <c r="C13" s="7">
        <v>18</v>
      </c>
      <c r="D13" s="7">
        <v>16</v>
      </c>
      <c r="E13" s="7">
        <v>16</v>
      </c>
      <c r="F13" s="52">
        <v>4</v>
      </c>
      <c r="G13" s="7">
        <v>2</v>
      </c>
    </row>
    <row r="14" spans="1:7" x14ac:dyDescent="0.35">
      <c r="A14" s="8" t="s">
        <v>91</v>
      </c>
      <c r="B14" s="7">
        <v>0</v>
      </c>
      <c r="C14" s="7">
        <v>0</v>
      </c>
      <c r="D14" s="7">
        <v>0</v>
      </c>
      <c r="E14" s="7">
        <v>0</v>
      </c>
      <c r="F14" s="52">
        <v>2</v>
      </c>
      <c r="G14" s="7">
        <v>0</v>
      </c>
    </row>
    <row r="15" spans="1:7" x14ac:dyDescent="0.35">
      <c r="A15" s="8" t="s">
        <v>176</v>
      </c>
      <c r="B15" s="7">
        <v>0</v>
      </c>
      <c r="C15" s="7">
        <v>0</v>
      </c>
      <c r="D15" s="7">
        <v>0</v>
      </c>
      <c r="E15" s="7">
        <v>0</v>
      </c>
      <c r="F15" s="52">
        <v>2</v>
      </c>
      <c r="G15" s="7">
        <v>0</v>
      </c>
    </row>
    <row r="16" spans="1:7" x14ac:dyDescent="0.35">
      <c r="A16" s="8" t="s">
        <v>15</v>
      </c>
      <c r="B16" s="7" t="s">
        <v>13</v>
      </c>
      <c r="C16" s="7">
        <v>19</v>
      </c>
      <c r="D16" s="7">
        <v>17</v>
      </c>
      <c r="E16" s="7">
        <v>17</v>
      </c>
      <c r="F16" s="52">
        <v>4</v>
      </c>
      <c r="G16" s="7">
        <v>2</v>
      </c>
    </row>
    <row r="17" spans="1:7" x14ac:dyDescent="0.35">
      <c r="A17" s="8" t="s">
        <v>26</v>
      </c>
      <c r="B17" s="7" t="s">
        <v>27</v>
      </c>
      <c r="C17" s="7">
        <v>21</v>
      </c>
      <c r="D17" s="7">
        <v>19</v>
      </c>
      <c r="E17" s="7">
        <v>19</v>
      </c>
      <c r="F17" s="52">
        <v>6</v>
      </c>
      <c r="G17" s="7">
        <v>2</v>
      </c>
    </row>
    <row r="18" spans="1:7" x14ac:dyDescent="0.35">
      <c r="A18" s="8" t="s">
        <v>30</v>
      </c>
      <c r="B18" s="7" t="s">
        <v>13</v>
      </c>
      <c r="C18" s="7">
        <v>19</v>
      </c>
      <c r="D18" s="7">
        <v>17</v>
      </c>
      <c r="E18" s="7">
        <v>16</v>
      </c>
      <c r="F18" s="52">
        <v>4</v>
      </c>
      <c r="G18" s="7">
        <v>2</v>
      </c>
    </row>
    <row r="19" spans="1:7" x14ac:dyDescent="0.35">
      <c r="A19" s="8" t="s">
        <v>31</v>
      </c>
      <c r="B19" s="7" t="s">
        <v>13</v>
      </c>
      <c r="C19" s="7">
        <v>17</v>
      </c>
      <c r="D19" s="7">
        <v>16</v>
      </c>
      <c r="E19" s="7">
        <v>14</v>
      </c>
      <c r="F19" s="52">
        <v>4</v>
      </c>
      <c r="G19" s="7">
        <v>2</v>
      </c>
    </row>
    <row r="20" spans="1:7" x14ac:dyDescent="0.35">
      <c r="A20" s="8" t="s">
        <v>21</v>
      </c>
      <c r="B20" s="7" t="s">
        <v>13</v>
      </c>
      <c r="C20" s="7">
        <v>17</v>
      </c>
      <c r="D20" s="7">
        <v>15</v>
      </c>
      <c r="E20" s="7">
        <v>15</v>
      </c>
      <c r="F20" s="52">
        <v>4</v>
      </c>
      <c r="G20" s="7">
        <v>2</v>
      </c>
    </row>
    <row r="21" spans="1:7" x14ac:dyDescent="0.35">
      <c r="A21" s="8" t="s">
        <v>28</v>
      </c>
      <c r="B21" s="7" t="s">
        <v>27</v>
      </c>
      <c r="C21" s="7">
        <v>18</v>
      </c>
      <c r="D21" s="7">
        <v>16</v>
      </c>
      <c r="E21" s="7">
        <v>15</v>
      </c>
      <c r="F21" s="52">
        <v>4</v>
      </c>
      <c r="G21" s="7">
        <v>2</v>
      </c>
    </row>
    <row r="22" spans="1:7" x14ac:dyDescent="0.35">
      <c r="A22" s="8" t="s">
        <v>32</v>
      </c>
      <c r="B22" s="7" t="s">
        <v>13</v>
      </c>
      <c r="C22" s="7">
        <v>15</v>
      </c>
      <c r="D22" s="7">
        <v>14</v>
      </c>
      <c r="E22" s="7">
        <v>12</v>
      </c>
      <c r="F22" s="52">
        <v>3</v>
      </c>
      <c r="G22" s="7">
        <v>2</v>
      </c>
    </row>
    <row r="23" spans="1:7" x14ac:dyDescent="0.35">
      <c r="A23" s="8" t="s">
        <v>16</v>
      </c>
      <c r="B23" s="7" t="s">
        <v>13</v>
      </c>
      <c r="C23" s="7">
        <v>18</v>
      </c>
      <c r="D23" s="7">
        <v>16</v>
      </c>
      <c r="E23" s="7">
        <v>15</v>
      </c>
      <c r="F23" s="52">
        <v>4</v>
      </c>
      <c r="G23" s="7">
        <v>2</v>
      </c>
    </row>
    <row r="24" spans="1:7" x14ac:dyDescent="0.35">
      <c r="A24" s="8" t="s">
        <v>22</v>
      </c>
      <c r="B24" s="7" t="s">
        <v>13</v>
      </c>
      <c r="C24" s="7">
        <v>20</v>
      </c>
      <c r="D24" s="7">
        <v>18</v>
      </c>
      <c r="E24" s="7">
        <v>18</v>
      </c>
      <c r="F24" s="52">
        <v>4</v>
      </c>
      <c r="G24" s="7">
        <v>2</v>
      </c>
    </row>
    <row r="25" spans="1:7" x14ac:dyDescent="0.35">
      <c r="A25" s="8" t="s">
        <v>103</v>
      </c>
      <c r="B25" s="7">
        <v>0</v>
      </c>
      <c r="C25" s="7">
        <v>0</v>
      </c>
      <c r="D25" s="7">
        <v>0</v>
      </c>
      <c r="E25" s="7">
        <v>0</v>
      </c>
      <c r="F25" s="7">
        <v>2</v>
      </c>
      <c r="G25" s="7">
        <v>2</v>
      </c>
    </row>
    <row r="26" spans="1:7" x14ac:dyDescent="0.35">
      <c r="A26" s="8" t="s">
        <v>81</v>
      </c>
      <c r="B26" s="7">
        <v>0</v>
      </c>
      <c r="C26" s="7">
        <v>0</v>
      </c>
      <c r="D26" s="7">
        <v>0</v>
      </c>
      <c r="E26" s="7">
        <v>0</v>
      </c>
      <c r="F26" s="7">
        <v>0</v>
      </c>
      <c r="G26" s="7">
        <v>1</v>
      </c>
    </row>
    <row r="27" spans="1:7" x14ac:dyDescent="0.35">
      <c r="A27" s="8" t="s">
        <v>33</v>
      </c>
      <c r="B27" s="7" t="s">
        <v>13</v>
      </c>
      <c r="C27" s="7">
        <v>15</v>
      </c>
      <c r="D27" s="7">
        <v>15</v>
      </c>
      <c r="E27" s="7">
        <v>12</v>
      </c>
      <c r="F27" s="7">
        <v>3</v>
      </c>
      <c r="G27" s="7">
        <v>2</v>
      </c>
    </row>
    <row r="28" spans="1:7" x14ac:dyDescent="0.35">
      <c r="A28" s="8" t="s">
        <v>34</v>
      </c>
      <c r="B28" s="7" t="s">
        <v>13</v>
      </c>
      <c r="C28" s="7">
        <v>18</v>
      </c>
      <c r="D28" s="7">
        <v>16</v>
      </c>
      <c r="E28" s="7">
        <v>16</v>
      </c>
      <c r="F28" s="7">
        <v>4</v>
      </c>
      <c r="G28" s="7">
        <v>2</v>
      </c>
    </row>
    <row r="29" spans="1:7" x14ac:dyDescent="0.35">
      <c r="A29" s="8" t="s">
        <v>18</v>
      </c>
      <c r="B29" s="7" t="s">
        <v>13</v>
      </c>
      <c r="C29" s="7">
        <v>15</v>
      </c>
      <c r="D29" s="7">
        <v>14</v>
      </c>
      <c r="E29" s="7">
        <v>12</v>
      </c>
      <c r="F29" s="7">
        <v>4</v>
      </c>
      <c r="G29" s="7">
        <v>2</v>
      </c>
    </row>
    <row r="30" spans="1:7" x14ac:dyDescent="0.35">
      <c r="A30" s="8" t="s">
        <v>58</v>
      </c>
      <c r="B30" s="7">
        <v>0</v>
      </c>
      <c r="C30" s="7">
        <v>0</v>
      </c>
      <c r="D30" s="7">
        <v>0</v>
      </c>
      <c r="E30" s="7">
        <v>0</v>
      </c>
      <c r="F30" s="7">
        <v>2</v>
      </c>
      <c r="G30" s="7">
        <v>1</v>
      </c>
    </row>
    <row r="31" spans="1:7" x14ac:dyDescent="0.35">
      <c r="A31" s="13" t="s">
        <v>19</v>
      </c>
      <c r="B31" s="14" t="s">
        <v>13</v>
      </c>
      <c r="C31" s="14">
        <v>17</v>
      </c>
      <c r="D31" s="14">
        <v>15</v>
      </c>
      <c r="E31" s="14">
        <v>14</v>
      </c>
      <c r="F31" s="15">
        <v>4</v>
      </c>
      <c r="G31" s="14">
        <v>2</v>
      </c>
    </row>
    <row r="32" spans="1:7" ht="44.5" customHeight="1" x14ac:dyDescent="0.35">
      <c r="A32" s="13" t="s">
        <v>136</v>
      </c>
      <c r="B32" s="28" t="s">
        <v>164</v>
      </c>
      <c r="C32" s="28" t="s">
        <v>166</v>
      </c>
      <c r="D32" s="28" t="s">
        <v>166</v>
      </c>
      <c r="E32" s="28" t="s">
        <v>167</v>
      </c>
      <c r="F32" s="28" t="s">
        <v>137</v>
      </c>
      <c r="G32" s="28" t="s">
        <v>166</v>
      </c>
    </row>
    <row r="33" spans="1:7" ht="47.5" customHeight="1" x14ac:dyDescent="0.35">
      <c r="A33" s="11" t="s">
        <v>13</v>
      </c>
      <c r="B33" s="57" t="s">
        <v>35</v>
      </c>
      <c r="C33" s="57"/>
      <c r="D33" s="57"/>
      <c r="E33" s="57"/>
      <c r="F33" s="57"/>
    </row>
    <row r="34" spans="1:7" x14ac:dyDescent="0.35">
      <c r="A34" s="11"/>
      <c r="B34" s="21"/>
      <c r="C34" s="21"/>
      <c r="D34" s="21"/>
      <c r="E34" s="21"/>
      <c r="F34" s="21"/>
    </row>
    <row r="35" spans="1:7" x14ac:dyDescent="0.35">
      <c r="A35" s="11"/>
      <c r="B35" s="21"/>
      <c r="C35" s="21"/>
      <c r="D35" s="21"/>
      <c r="E35" s="21"/>
      <c r="F35" s="21"/>
    </row>
    <row r="36" spans="1:7" x14ac:dyDescent="0.35">
      <c r="A36" s="22" t="s">
        <v>48</v>
      </c>
    </row>
    <row r="37" spans="1:7" ht="72.5" x14ac:dyDescent="0.35">
      <c r="A37" s="17" t="s">
        <v>11</v>
      </c>
      <c r="B37" s="43" t="s">
        <v>42</v>
      </c>
      <c r="C37" s="43" t="s">
        <v>43</v>
      </c>
      <c r="D37" s="43" t="s">
        <v>44</v>
      </c>
      <c r="E37" s="43" t="s">
        <v>45</v>
      </c>
      <c r="F37" s="43" t="s">
        <v>46</v>
      </c>
      <c r="G37" s="42" t="s">
        <v>154</v>
      </c>
    </row>
    <row r="38" spans="1:7" ht="18.5" x14ac:dyDescent="0.45">
      <c r="A38" s="8" t="s">
        <v>12</v>
      </c>
      <c r="B38" s="9"/>
      <c r="C38" s="10" t="s">
        <v>14</v>
      </c>
      <c r="D38" s="10" t="s">
        <v>14</v>
      </c>
      <c r="E38" s="10" t="s">
        <v>14</v>
      </c>
      <c r="F38" s="51" t="s">
        <v>14</v>
      </c>
      <c r="G38" s="51" t="s">
        <v>14</v>
      </c>
    </row>
    <row r="39" spans="1:7" ht="18.5" x14ac:dyDescent="0.45">
      <c r="A39" s="8" t="s">
        <v>15</v>
      </c>
      <c r="B39" s="9"/>
      <c r="C39" s="10" t="s">
        <v>14</v>
      </c>
      <c r="D39" s="10" t="s">
        <v>14</v>
      </c>
      <c r="E39" s="10" t="s">
        <v>14</v>
      </c>
      <c r="F39" s="51" t="s">
        <v>14</v>
      </c>
      <c r="G39" s="51" t="s">
        <v>14</v>
      </c>
    </row>
    <row r="40" spans="1:7" ht="18.5" x14ac:dyDescent="0.45">
      <c r="A40" s="8" t="s">
        <v>16</v>
      </c>
      <c r="B40" s="9"/>
      <c r="C40" s="10" t="s">
        <v>14</v>
      </c>
      <c r="D40" s="10" t="s">
        <v>14</v>
      </c>
      <c r="E40" s="10" t="s">
        <v>14</v>
      </c>
      <c r="F40" s="51" t="s">
        <v>14</v>
      </c>
      <c r="G40" s="51" t="s">
        <v>14</v>
      </c>
    </row>
    <row r="41" spans="1:7" ht="18.5" x14ac:dyDescent="0.45">
      <c r="A41" s="8" t="s">
        <v>17</v>
      </c>
      <c r="B41" s="9"/>
      <c r="C41" s="10" t="s">
        <v>14</v>
      </c>
      <c r="D41" s="10" t="s">
        <v>14</v>
      </c>
      <c r="E41" s="10" t="s">
        <v>14</v>
      </c>
      <c r="F41" s="51" t="s">
        <v>14</v>
      </c>
      <c r="G41" s="51" t="s">
        <v>14</v>
      </c>
    </row>
    <row r="42" spans="1:7" ht="18.5" x14ac:dyDescent="0.45">
      <c r="A42" s="8" t="s">
        <v>18</v>
      </c>
      <c r="B42" s="9"/>
      <c r="C42" s="10" t="s">
        <v>14</v>
      </c>
      <c r="D42" s="10" t="s">
        <v>14</v>
      </c>
      <c r="E42" s="10" t="s">
        <v>14</v>
      </c>
      <c r="F42" s="51" t="s">
        <v>14</v>
      </c>
      <c r="G42" s="51" t="s">
        <v>14</v>
      </c>
    </row>
    <row r="43" spans="1:7" ht="18.5" x14ac:dyDescent="0.45">
      <c r="A43" s="8" t="s">
        <v>19</v>
      </c>
      <c r="B43" s="9"/>
      <c r="C43" s="10" t="s">
        <v>14</v>
      </c>
      <c r="D43" s="10" t="s">
        <v>14</v>
      </c>
      <c r="E43" s="10" t="s">
        <v>14</v>
      </c>
      <c r="F43" s="51" t="s">
        <v>14</v>
      </c>
      <c r="G43" s="51" t="s">
        <v>14</v>
      </c>
    </row>
    <row r="44" spans="1:7" ht="18.5" x14ac:dyDescent="0.45">
      <c r="A44" s="8" t="s">
        <v>20</v>
      </c>
      <c r="B44" s="9"/>
      <c r="C44" s="10" t="s">
        <v>14</v>
      </c>
      <c r="D44" s="10" t="s">
        <v>14</v>
      </c>
      <c r="E44" s="10" t="s">
        <v>14</v>
      </c>
      <c r="F44" s="51" t="s">
        <v>14</v>
      </c>
      <c r="G44" s="51" t="s">
        <v>14</v>
      </c>
    </row>
    <row r="45" spans="1:7" ht="18.5" x14ac:dyDescent="0.45">
      <c r="A45" s="8" t="s">
        <v>21</v>
      </c>
      <c r="B45" s="9"/>
      <c r="C45" s="10" t="s">
        <v>14</v>
      </c>
      <c r="D45" s="10" t="s">
        <v>14</v>
      </c>
      <c r="E45" s="10" t="s">
        <v>14</v>
      </c>
      <c r="F45" s="51" t="s">
        <v>14</v>
      </c>
      <c r="G45" s="51" t="s">
        <v>14</v>
      </c>
    </row>
    <row r="46" spans="1:7" ht="18.5" x14ac:dyDescent="0.45">
      <c r="A46" s="8" t="s">
        <v>22</v>
      </c>
      <c r="B46" s="9"/>
      <c r="C46" s="10" t="s">
        <v>14</v>
      </c>
      <c r="D46" s="10" t="s">
        <v>14</v>
      </c>
      <c r="E46" s="10" t="s">
        <v>14</v>
      </c>
      <c r="F46" s="51" t="s">
        <v>14</v>
      </c>
      <c r="G46" s="51" t="s">
        <v>14</v>
      </c>
    </row>
    <row r="47" spans="1:7" ht="18.5" x14ac:dyDescent="0.45">
      <c r="A47" s="8" t="s">
        <v>23</v>
      </c>
      <c r="B47" s="9"/>
      <c r="C47" s="10" t="s">
        <v>14</v>
      </c>
      <c r="D47" s="10" t="s">
        <v>14</v>
      </c>
      <c r="E47" s="10" t="s">
        <v>14</v>
      </c>
      <c r="F47" s="51" t="s">
        <v>14</v>
      </c>
      <c r="G47" s="51" t="s">
        <v>14</v>
      </c>
    </row>
    <row r="48" spans="1:7" ht="18.5" x14ac:dyDescent="0.45">
      <c r="A48" s="8" t="s">
        <v>24</v>
      </c>
      <c r="B48" s="9"/>
      <c r="C48" s="10" t="s">
        <v>14</v>
      </c>
      <c r="D48" s="10" t="s">
        <v>14</v>
      </c>
      <c r="E48" s="10" t="s">
        <v>14</v>
      </c>
      <c r="F48" s="51" t="s">
        <v>14</v>
      </c>
      <c r="G48" s="51" t="s">
        <v>14</v>
      </c>
    </row>
    <row r="49" spans="1:7" ht="18.5" x14ac:dyDescent="0.45">
      <c r="A49" s="8" t="s">
        <v>25</v>
      </c>
      <c r="B49" s="9"/>
      <c r="C49" s="10" t="s">
        <v>14</v>
      </c>
      <c r="D49" s="10" t="s">
        <v>14</v>
      </c>
      <c r="E49" s="10" t="s">
        <v>14</v>
      </c>
      <c r="F49" s="51" t="s">
        <v>14</v>
      </c>
      <c r="G49" s="51" t="s">
        <v>14</v>
      </c>
    </row>
    <row r="50" spans="1:7" ht="18.5" x14ac:dyDescent="0.35">
      <c r="A50" s="8" t="s">
        <v>26</v>
      </c>
      <c r="B50" s="10" t="s">
        <v>14</v>
      </c>
      <c r="C50" s="10" t="s">
        <v>14</v>
      </c>
      <c r="D50" s="10" t="s">
        <v>14</v>
      </c>
      <c r="E50" s="10" t="s">
        <v>14</v>
      </c>
      <c r="F50" s="51" t="s">
        <v>14</v>
      </c>
      <c r="G50" s="51" t="s">
        <v>14</v>
      </c>
    </row>
    <row r="51" spans="1:7" ht="18.5" x14ac:dyDescent="0.35">
      <c r="A51" s="8" t="s">
        <v>28</v>
      </c>
      <c r="B51" s="10" t="s">
        <v>14</v>
      </c>
      <c r="C51" s="10" t="s">
        <v>14</v>
      </c>
      <c r="D51" s="10" t="s">
        <v>14</v>
      </c>
      <c r="E51" s="10" t="s">
        <v>14</v>
      </c>
      <c r="F51" s="51" t="s">
        <v>14</v>
      </c>
      <c r="G51" s="51" t="s">
        <v>14</v>
      </c>
    </row>
    <row r="52" spans="1:7" ht="18.5" x14ac:dyDescent="0.45">
      <c r="A52" s="8" t="s">
        <v>29</v>
      </c>
      <c r="B52" s="9"/>
      <c r="C52" s="10" t="s">
        <v>14</v>
      </c>
      <c r="D52" s="10" t="s">
        <v>14</v>
      </c>
      <c r="E52" s="10" t="s">
        <v>14</v>
      </c>
      <c r="F52" s="51" t="s">
        <v>14</v>
      </c>
      <c r="G52" s="51" t="s">
        <v>14</v>
      </c>
    </row>
    <row r="53" spans="1:7" ht="18.5" x14ac:dyDescent="0.45">
      <c r="A53" s="8" t="s">
        <v>30</v>
      </c>
      <c r="B53" s="9"/>
      <c r="C53" s="10" t="s">
        <v>14</v>
      </c>
      <c r="D53" s="10" t="s">
        <v>14</v>
      </c>
      <c r="E53" s="10" t="s">
        <v>14</v>
      </c>
      <c r="F53" s="51" t="s">
        <v>14</v>
      </c>
      <c r="G53" s="51" t="s">
        <v>14</v>
      </c>
    </row>
    <row r="54" spans="1:7" ht="18.5" x14ac:dyDescent="0.45">
      <c r="A54" s="8" t="s">
        <v>31</v>
      </c>
      <c r="B54" s="9"/>
      <c r="C54" s="10" t="s">
        <v>14</v>
      </c>
      <c r="D54" s="10" t="s">
        <v>14</v>
      </c>
      <c r="E54" s="10" t="s">
        <v>14</v>
      </c>
      <c r="F54" s="51" t="s">
        <v>14</v>
      </c>
      <c r="G54" s="51" t="s">
        <v>14</v>
      </c>
    </row>
    <row r="55" spans="1:7" ht="18.5" x14ac:dyDescent="0.45">
      <c r="A55" s="8" t="s">
        <v>32</v>
      </c>
      <c r="B55" s="9"/>
      <c r="C55" s="10" t="s">
        <v>14</v>
      </c>
      <c r="D55" s="10" t="s">
        <v>14</v>
      </c>
      <c r="E55" s="10" t="s">
        <v>14</v>
      </c>
      <c r="F55" s="51" t="s">
        <v>14</v>
      </c>
      <c r="G55" s="51" t="s">
        <v>14</v>
      </c>
    </row>
    <row r="56" spans="1:7" ht="18.5" x14ac:dyDescent="0.45">
      <c r="A56" s="8" t="s">
        <v>33</v>
      </c>
      <c r="B56" s="9"/>
      <c r="C56" s="10" t="s">
        <v>14</v>
      </c>
      <c r="D56" s="10" t="s">
        <v>14</v>
      </c>
      <c r="E56" s="10" t="s">
        <v>14</v>
      </c>
      <c r="F56" s="51" t="s">
        <v>14</v>
      </c>
      <c r="G56" s="51" t="s">
        <v>14</v>
      </c>
    </row>
    <row r="57" spans="1:7" ht="18.5" x14ac:dyDescent="0.45">
      <c r="A57" s="13" t="s">
        <v>34</v>
      </c>
      <c r="B57" s="18"/>
      <c r="C57" s="19" t="s">
        <v>14</v>
      </c>
      <c r="D57" s="19" t="s">
        <v>14</v>
      </c>
      <c r="E57" s="19" t="s">
        <v>14</v>
      </c>
      <c r="F57" s="20" t="s">
        <v>14</v>
      </c>
      <c r="G57" s="20" t="s">
        <v>14</v>
      </c>
    </row>
    <row r="58" spans="1:7" ht="44.15" customHeight="1" x14ac:dyDescent="0.45">
      <c r="A58" s="13" t="s">
        <v>41</v>
      </c>
      <c r="B58" s="18"/>
      <c r="C58" s="19"/>
      <c r="D58" s="19"/>
      <c r="E58" s="19"/>
      <c r="F58" s="20"/>
      <c r="G58" s="41"/>
    </row>
    <row r="59" spans="1:7" ht="48.5" customHeight="1" x14ac:dyDescent="0.35">
      <c r="A59" s="12" t="s">
        <v>14</v>
      </c>
      <c r="B59" s="57" t="s">
        <v>67</v>
      </c>
      <c r="C59" s="57"/>
      <c r="D59" s="57"/>
      <c r="E59" s="57"/>
      <c r="F59" s="57"/>
    </row>
    <row r="62" spans="1:7" x14ac:dyDescent="0.35">
      <c r="A62" s="22" t="s">
        <v>54</v>
      </c>
    </row>
    <row r="63" spans="1:7" ht="101.5" x14ac:dyDescent="0.35">
      <c r="A63" s="31" t="s">
        <v>11</v>
      </c>
      <c r="B63" s="43" t="s">
        <v>49</v>
      </c>
      <c r="C63" s="43" t="s">
        <v>50</v>
      </c>
      <c r="D63" s="43" t="s">
        <v>51</v>
      </c>
      <c r="E63" s="43" t="s">
        <v>52</v>
      </c>
      <c r="F63" s="43" t="s">
        <v>53</v>
      </c>
      <c r="G63" s="42" t="s">
        <v>155</v>
      </c>
    </row>
    <row r="64" spans="1:7" x14ac:dyDescent="0.35">
      <c r="A64" s="8" t="s">
        <v>12</v>
      </c>
      <c r="B64" s="27" t="s">
        <v>66</v>
      </c>
      <c r="C64" s="27">
        <v>0</v>
      </c>
      <c r="D64" s="27">
        <v>0</v>
      </c>
      <c r="E64" s="27">
        <v>0</v>
      </c>
      <c r="F64" s="50" t="s">
        <v>66</v>
      </c>
      <c r="G64" s="46"/>
    </row>
    <row r="65" spans="1:7" x14ac:dyDescent="0.35">
      <c r="A65" s="8" t="s">
        <v>15</v>
      </c>
      <c r="B65" s="27" t="s">
        <v>66</v>
      </c>
      <c r="C65" s="27">
        <v>95</v>
      </c>
      <c r="D65" s="27">
        <v>84</v>
      </c>
      <c r="E65" s="27">
        <v>46</v>
      </c>
      <c r="F65" s="50" t="s">
        <v>66</v>
      </c>
      <c r="G65" s="27"/>
    </row>
    <row r="66" spans="1:7" x14ac:dyDescent="0.35">
      <c r="A66" s="8" t="s">
        <v>16</v>
      </c>
      <c r="B66" s="27" t="s">
        <v>66</v>
      </c>
      <c r="C66" s="27">
        <v>22</v>
      </c>
      <c r="D66" s="27">
        <v>47</v>
      </c>
      <c r="E66" s="27">
        <v>0</v>
      </c>
      <c r="F66" s="50" t="s">
        <v>66</v>
      </c>
      <c r="G66" s="27"/>
    </row>
    <row r="67" spans="1:7" x14ac:dyDescent="0.35">
      <c r="A67" s="8" t="s">
        <v>17</v>
      </c>
      <c r="B67" s="27" t="s">
        <v>66</v>
      </c>
      <c r="C67" s="27">
        <v>89</v>
      </c>
      <c r="D67" s="27">
        <v>85</v>
      </c>
      <c r="E67" s="27">
        <v>8</v>
      </c>
      <c r="F67" s="50" t="s">
        <v>66</v>
      </c>
      <c r="G67" s="27"/>
    </row>
    <row r="68" spans="1:7" x14ac:dyDescent="0.35">
      <c r="A68" s="8" t="s">
        <v>18</v>
      </c>
      <c r="B68" s="27" t="s">
        <v>66</v>
      </c>
      <c r="C68" s="27">
        <v>10</v>
      </c>
      <c r="D68" s="27">
        <v>38</v>
      </c>
      <c r="E68" s="27">
        <v>0</v>
      </c>
      <c r="F68" s="50" t="s">
        <v>66</v>
      </c>
      <c r="G68" s="27"/>
    </row>
    <row r="69" spans="1:7" x14ac:dyDescent="0.35">
      <c r="A69" s="8" t="s">
        <v>19</v>
      </c>
      <c r="B69" s="27" t="s">
        <v>66</v>
      </c>
      <c r="C69" s="27">
        <v>99</v>
      </c>
      <c r="D69" s="27">
        <v>87</v>
      </c>
      <c r="E69" s="27">
        <v>0</v>
      </c>
      <c r="F69" s="50" t="s">
        <v>66</v>
      </c>
      <c r="G69" s="27"/>
    </row>
    <row r="70" spans="1:7" x14ac:dyDescent="0.35">
      <c r="A70" s="8" t="s">
        <v>20</v>
      </c>
      <c r="B70" s="27" t="s">
        <v>66</v>
      </c>
      <c r="C70" s="27">
        <v>7</v>
      </c>
      <c r="D70" s="27">
        <v>8</v>
      </c>
      <c r="E70" s="27">
        <v>9</v>
      </c>
      <c r="F70" s="50" t="s">
        <v>66</v>
      </c>
      <c r="G70" s="27"/>
    </row>
    <row r="71" spans="1:7" x14ac:dyDescent="0.35">
      <c r="A71" s="8" t="s">
        <v>21</v>
      </c>
      <c r="B71" s="27" t="s">
        <v>66</v>
      </c>
      <c r="C71" s="27">
        <v>23</v>
      </c>
      <c r="D71" s="27">
        <v>15</v>
      </c>
      <c r="E71" s="27">
        <v>0</v>
      </c>
      <c r="F71" s="50" t="s">
        <v>66</v>
      </c>
      <c r="G71" s="27"/>
    </row>
    <row r="72" spans="1:7" x14ac:dyDescent="0.35">
      <c r="A72" s="8" t="s">
        <v>22</v>
      </c>
      <c r="B72" s="27" t="s">
        <v>66</v>
      </c>
      <c r="C72" s="27">
        <v>23</v>
      </c>
      <c r="D72" s="27">
        <v>9</v>
      </c>
      <c r="E72" s="27">
        <v>8</v>
      </c>
      <c r="F72" s="50" t="s">
        <v>66</v>
      </c>
      <c r="G72" s="27"/>
    </row>
    <row r="73" spans="1:7" x14ac:dyDescent="0.35">
      <c r="A73" s="8" t="s">
        <v>23</v>
      </c>
      <c r="B73" s="27" t="s">
        <v>66</v>
      </c>
      <c r="C73" s="27">
        <v>65</v>
      </c>
      <c r="D73" s="27">
        <v>32</v>
      </c>
      <c r="E73" s="27">
        <v>0</v>
      </c>
      <c r="F73" s="50" t="s">
        <v>66</v>
      </c>
      <c r="G73" s="27"/>
    </row>
    <row r="74" spans="1:7" x14ac:dyDescent="0.35">
      <c r="A74" s="8" t="s">
        <v>24</v>
      </c>
      <c r="B74" s="27" t="s">
        <v>66</v>
      </c>
      <c r="C74" s="27">
        <v>74</v>
      </c>
      <c r="D74" s="27">
        <v>215</v>
      </c>
      <c r="E74" s="27">
        <v>15</v>
      </c>
      <c r="F74" s="50" t="s">
        <v>66</v>
      </c>
      <c r="G74" s="27"/>
    </row>
    <row r="75" spans="1:7" x14ac:dyDescent="0.35">
      <c r="A75" s="8" t="s">
        <v>25</v>
      </c>
      <c r="B75" s="27" t="s">
        <v>66</v>
      </c>
      <c r="C75" s="27">
        <v>6</v>
      </c>
      <c r="D75" s="27">
        <v>8</v>
      </c>
      <c r="E75" s="27">
        <v>0</v>
      </c>
      <c r="F75" s="50" t="s">
        <v>66</v>
      </c>
      <c r="G75" s="27"/>
    </row>
    <row r="76" spans="1:7" x14ac:dyDescent="0.35">
      <c r="A76" s="8" t="s">
        <v>26</v>
      </c>
      <c r="B76" s="27">
        <v>17</v>
      </c>
      <c r="C76" s="27">
        <v>233</v>
      </c>
      <c r="D76" s="27">
        <v>286</v>
      </c>
      <c r="E76" s="27">
        <v>0</v>
      </c>
      <c r="F76" s="50" t="s">
        <v>66</v>
      </c>
      <c r="G76" s="27"/>
    </row>
    <row r="77" spans="1:7" x14ac:dyDescent="0.35">
      <c r="A77" s="8" t="s">
        <v>28</v>
      </c>
      <c r="B77" s="27">
        <v>8</v>
      </c>
      <c r="C77" s="27">
        <v>266</v>
      </c>
      <c r="D77" s="27">
        <v>209</v>
      </c>
      <c r="E77" s="27">
        <v>0</v>
      </c>
      <c r="F77" s="50" t="s">
        <v>66</v>
      </c>
      <c r="G77" s="27"/>
    </row>
    <row r="78" spans="1:7" x14ac:dyDescent="0.35">
      <c r="A78" s="8" t="s">
        <v>29</v>
      </c>
      <c r="B78" s="27" t="s">
        <v>66</v>
      </c>
      <c r="C78" s="27">
        <v>150</v>
      </c>
      <c r="D78" s="27">
        <v>53</v>
      </c>
      <c r="E78" s="27">
        <v>12</v>
      </c>
      <c r="F78" s="50" t="s">
        <v>66</v>
      </c>
      <c r="G78" s="27"/>
    </row>
    <row r="79" spans="1:7" x14ac:dyDescent="0.35">
      <c r="A79" s="8" t="s">
        <v>30</v>
      </c>
      <c r="B79" s="27" t="s">
        <v>66</v>
      </c>
      <c r="C79" s="27">
        <v>6</v>
      </c>
      <c r="D79" s="27">
        <v>8</v>
      </c>
      <c r="E79" s="27">
        <v>2</v>
      </c>
      <c r="F79" s="50" t="s">
        <v>66</v>
      </c>
      <c r="G79" s="27"/>
    </row>
    <row r="80" spans="1:7" x14ac:dyDescent="0.35">
      <c r="A80" s="8" t="s">
        <v>31</v>
      </c>
      <c r="B80" s="27" t="s">
        <v>66</v>
      </c>
      <c r="C80" s="27">
        <v>129</v>
      </c>
      <c r="D80" s="27">
        <v>116</v>
      </c>
      <c r="E80" s="27">
        <v>0</v>
      </c>
      <c r="F80" s="50" t="s">
        <v>66</v>
      </c>
      <c r="G80" s="27"/>
    </row>
    <row r="81" spans="1:7" x14ac:dyDescent="0.35">
      <c r="A81" s="8" t="s">
        <v>32</v>
      </c>
      <c r="B81" s="27" t="s">
        <v>66</v>
      </c>
      <c r="C81" s="27">
        <v>5</v>
      </c>
      <c r="D81" s="27">
        <v>19</v>
      </c>
      <c r="E81" s="27">
        <v>0</v>
      </c>
      <c r="F81" s="50" t="s">
        <v>66</v>
      </c>
      <c r="G81" s="27"/>
    </row>
    <row r="82" spans="1:7" x14ac:dyDescent="0.35">
      <c r="A82" s="8" t="s">
        <v>33</v>
      </c>
      <c r="B82" s="27" t="s">
        <v>66</v>
      </c>
      <c r="C82" s="27">
        <v>204</v>
      </c>
      <c r="D82" s="27">
        <v>238</v>
      </c>
      <c r="E82" s="27">
        <v>0</v>
      </c>
      <c r="F82" s="50" t="s">
        <v>66</v>
      </c>
      <c r="G82" s="27"/>
    </row>
    <row r="83" spans="1:7" x14ac:dyDescent="0.35">
      <c r="A83" s="8" t="s">
        <v>58</v>
      </c>
      <c r="B83" s="27" t="s">
        <v>66</v>
      </c>
      <c r="C83" s="27" t="s">
        <v>66</v>
      </c>
      <c r="D83" s="27" t="s">
        <v>66</v>
      </c>
      <c r="E83" s="27" t="s">
        <v>66</v>
      </c>
      <c r="F83" s="27">
        <v>0</v>
      </c>
      <c r="G83" s="27"/>
    </row>
    <row r="84" spans="1:7" x14ac:dyDescent="0.35">
      <c r="A84" s="8" t="s">
        <v>177</v>
      </c>
      <c r="B84" s="27" t="s">
        <v>66</v>
      </c>
      <c r="C84" s="27" t="s">
        <v>66</v>
      </c>
      <c r="D84" s="27" t="s">
        <v>66</v>
      </c>
      <c r="E84" s="27" t="s">
        <v>66</v>
      </c>
      <c r="F84" s="27">
        <v>0</v>
      </c>
      <c r="G84" s="27"/>
    </row>
    <row r="85" spans="1:7" x14ac:dyDescent="0.35">
      <c r="A85" s="13" t="s">
        <v>34</v>
      </c>
      <c r="B85" s="27" t="s">
        <v>66</v>
      </c>
      <c r="C85" s="28">
        <v>73</v>
      </c>
      <c r="D85" s="28">
        <v>60</v>
      </c>
      <c r="E85" s="28">
        <v>0</v>
      </c>
      <c r="F85" s="30" t="s">
        <v>66</v>
      </c>
      <c r="G85" s="28"/>
    </row>
    <row r="86" spans="1:7" ht="28" customHeight="1" x14ac:dyDescent="0.35">
      <c r="A86" s="13" t="s">
        <v>41</v>
      </c>
      <c r="B86" s="28" t="s">
        <v>161</v>
      </c>
      <c r="C86" s="14">
        <f>SUBTOTAL(109,AirSafetyNumbersTaken[Number of individuals taken reported on licence return 2020])</f>
        <v>1579</v>
      </c>
      <c r="D86" s="14">
        <f>SUBTOTAL(109,AirSafetyNumbersTaken[Number of individuals taken reported on licence return 2021])</f>
        <v>1617</v>
      </c>
      <c r="E86" s="14">
        <f>SUBTOTAL(109,AirSafetyNumbersTaken[Number of individuals taken reported on licence return 2022])</f>
        <v>100</v>
      </c>
      <c r="F86" s="14">
        <f>SUBTOTAL(109,AirSafetyNumbersTaken[Number of individuals taken reported on licence return 2023])</f>
        <v>0</v>
      </c>
      <c r="G86" s="14"/>
    </row>
    <row r="87" spans="1:7" x14ac:dyDescent="0.35">
      <c r="A87" s="58" t="s">
        <v>163</v>
      </c>
      <c r="B87" s="58"/>
      <c r="C87" s="58"/>
      <c r="D87" s="58"/>
      <c r="E87" s="58"/>
      <c r="F87" s="58"/>
    </row>
  </sheetData>
  <mergeCells count="3">
    <mergeCell ref="B33:F33"/>
    <mergeCell ref="B59:F59"/>
    <mergeCell ref="A87:F87"/>
  </mergeCells>
  <phoneticPr fontId="10" type="noConversion"/>
  <pageMargins left="0.7" right="0.7" top="0.75" bottom="0.75" header="0.3" footer="0.3"/>
  <pageSetup paperSize="9" orientation="portrait" r:id="rId1"/>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6"/>
  <sheetViews>
    <sheetView workbookViewId="0">
      <selection activeCell="A2" sqref="A2"/>
    </sheetView>
  </sheetViews>
  <sheetFormatPr defaultRowHeight="14.5" x14ac:dyDescent="0.35"/>
  <cols>
    <col min="1" max="6" width="10.26953125" customWidth="1"/>
    <col min="7" max="7" width="10.54296875" customWidth="1"/>
  </cols>
  <sheetData>
    <row r="1" spans="1:7" x14ac:dyDescent="0.35">
      <c r="A1" s="6" t="s">
        <v>96</v>
      </c>
    </row>
    <row r="3" spans="1:7" x14ac:dyDescent="0.35">
      <c r="A3" s="22" t="s">
        <v>47</v>
      </c>
    </row>
    <row r="4" spans="1:7" ht="58" x14ac:dyDescent="0.35">
      <c r="A4" s="17" t="s">
        <v>11</v>
      </c>
      <c r="B4" s="42" t="s">
        <v>36</v>
      </c>
      <c r="C4" s="42" t="s">
        <v>37</v>
      </c>
      <c r="D4" s="42" t="s">
        <v>38</v>
      </c>
      <c r="E4" s="42" t="s">
        <v>39</v>
      </c>
      <c r="F4" s="42" t="s">
        <v>40</v>
      </c>
      <c r="G4" s="42" t="s">
        <v>153</v>
      </c>
    </row>
    <row r="5" spans="1:7" x14ac:dyDescent="0.35">
      <c r="A5" s="13" t="s">
        <v>97</v>
      </c>
      <c r="B5" s="14">
        <v>39</v>
      </c>
      <c r="C5" s="14">
        <v>25</v>
      </c>
      <c r="D5" s="14">
        <v>39</v>
      </c>
      <c r="E5" s="14">
        <v>34</v>
      </c>
      <c r="F5" s="30">
        <v>24</v>
      </c>
      <c r="G5" s="47">
        <v>1</v>
      </c>
    </row>
    <row r="8" spans="1:7" x14ac:dyDescent="0.35">
      <c r="A8" s="22" t="s">
        <v>48</v>
      </c>
    </row>
    <row r="9" spans="1:7" ht="72.5" x14ac:dyDescent="0.35">
      <c r="A9" s="17" t="s">
        <v>11</v>
      </c>
      <c r="B9" s="43" t="s">
        <v>42</v>
      </c>
      <c r="C9" s="43" t="s">
        <v>43</v>
      </c>
      <c r="D9" s="43" t="s">
        <v>44</v>
      </c>
      <c r="E9" s="43" t="s">
        <v>45</v>
      </c>
      <c r="F9" s="43" t="s">
        <v>46</v>
      </c>
      <c r="G9" s="42" t="s">
        <v>154</v>
      </c>
    </row>
    <row r="10" spans="1:7" ht="18.5" x14ac:dyDescent="0.35">
      <c r="A10" s="13" t="s">
        <v>97</v>
      </c>
      <c r="B10" s="19" t="s">
        <v>14</v>
      </c>
      <c r="C10" s="19" t="s">
        <v>14</v>
      </c>
      <c r="D10" s="19" t="s">
        <v>14</v>
      </c>
      <c r="E10" s="19" t="s">
        <v>14</v>
      </c>
      <c r="F10" s="19" t="s">
        <v>14</v>
      </c>
      <c r="G10" s="19" t="s">
        <v>14</v>
      </c>
    </row>
    <row r="11" spans="1:7" ht="31" customHeight="1" x14ac:dyDescent="0.35">
      <c r="A11" s="12" t="s">
        <v>14</v>
      </c>
      <c r="B11" s="59" t="s">
        <v>98</v>
      </c>
      <c r="C11" s="59"/>
      <c r="D11" s="59"/>
      <c r="E11" s="59"/>
      <c r="F11" s="59"/>
    </row>
    <row r="14" spans="1:7" x14ac:dyDescent="0.35">
      <c r="A14" s="22" t="s">
        <v>54</v>
      </c>
    </row>
    <row r="15" spans="1:7" ht="101.5" x14ac:dyDescent="0.35">
      <c r="A15" s="17" t="s">
        <v>11</v>
      </c>
      <c r="B15" s="43" t="s">
        <v>49</v>
      </c>
      <c r="C15" s="43" t="s">
        <v>50</v>
      </c>
      <c r="D15" s="43" t="s">
        <v>51</v>
      </c>
      <c r="E15" s="43" t="s">
        <v>52</v>
      </c>
      <c r="F15" s="43" t="s">
        <v>53</v>
      </c>
      <c r="G15" s="42" t="s">
        <v>155</v>
      </c>
    </row>
    <row r="16" spans="1:7" x14ac:dyDescent="0.35">
      <c r="A16" s="13" t="s">
        <v>97</v>
      </c>
      <c r="B16" s="14">
        <v>87</v>
      </c>
      <c r="C16" s="14">
        <v>115</v>
      </c>
      <c r="D16" s="14">
        <v>87</v>
      </c>
      <c r="E16" s="14">
        <v>63</v>
      </c>
      <c r="F16" s="30">
        <v>58</v>
      </c>
      <c r="G16" s="47"/>
    </row>
  </sheetData>
  <mergeCells count="1">
    <mergeCell ref="B11:F11"/>
  </mergeCells>
  <phoneticPr fontId="10" type="noConversion"/>
  <pageMargins left="0.7" right="0.7" top="0.75" bottom="0.75" header="0.3" footer="0.3"/>
  <pageSetup paperSize="9"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4"/>
  <sheetViews>
    <sheetView zoomScaleNormal="100" workbookViewId="0">
      <selection activeCell="A2" sqref="A2"/>
    </sheetView>
  </sheetViews>
  <sheetFormatPr defaultRowHeight="14.5" x14ac:dyDescent="0.35"/>
  <cols>
    <col min="1" max="1" width="14.54296875" customWidth="1"/>
    <col min="2" max="4" width="10.26953125" customWidth="1"/>
    <col min="5" max="5" width="10.6328125" customWidth="1"/>
    <col min="6" max="6" width="12.6328125" customWidth="1"/>
    <col min="7" max="7" width="11" customWidth="1"/>
  </cols>
  <sheetData>
    <row r="1" spans="1:7" x14ac:dyDescent="0.35">
      <c r="A1" s="6" t="s">
        <v>99</v>
      </c>
    </row>
    <row r="3" spans="1:7" x14ac:dyDescent="0.35">
      <c r="A3" s="22" t="s">
        <v>47</v>
      </c>
    </row>
    <row r="4" spans="1:7" ht="58" x14ac:dyDescent="0.35">
      <c r="A4" s="17" t="s">
        <v>11</v>
      </c>
      <c r="B4" s="42" t="s">
        <v>36</v>
      </c>
      <c r="C4" s="42" t="s">
        <v>37</v>
      </c>
      <c r="D4" s="42" t="s">
        <v>38</v>
      </c>
      <c r="E4" s="42" t="s">
        <v>39</v>
      </c>
      <c r="F4" s="42" t="s">
        <v>40</v>
      </c>
      <c r="G4" s="42" t="s">
        <v>153</v>
      </c>
    </row>
    <row r="5" spans="1:7" x14ac:dyDescent="0.35">
      <c r="A5" s="8" t="s">
        <v>59</v>
      </c>
      <c r="B5" s="7">
        <v>1</v>
      </c>
      <c r="C5" s="7">
        <v>2</v>
      </c>
      <c r="D5" s="27">
        <v>0</v>
      </c>
      <c r="E5" s="27">
        <v>0</v>
      </c>
      <c r="F5" s="27">
        <v>0</v>
      </c>
      <c r="G5" s="46">
        <v>0</v>
      </c>
    </row>
    <row r="6" spans="1:7" x14ac:dyDescent="0.35">
      <c r="A6" s="8" t="s">
        <v>100</v>
      </c>
      <c r="B6" s="27">
        <v>0</v>
      </c>
      <c r="C6" s="27">
        <v>0</v>
      </c>
      <c r="D6" s="7">
        <v>1</v>
      </c>
      <c r="E6" s="27">
        <v>0</v>
      </c>
      <c r="F6" s="27">
        <v>0</v>
      </c>
      <c r="G6" s="27">
        <v>0</v>
      </c>
    </row>
    <row r="7" spans="1:7" x14ac:dyDescent="0.35">
      <c r="A7" s="8" t="s">
        <v>12</v>
      </c>
      <c r="B7" s="27">
        <v>0</v>
      </c>
      <c r="C7" s="27">
        <v>0</v>
      </c>
      <c r="D7" s="27">
        <v>0</v>
      </c>
      <c r="E7" s="7">
        <v>1</v>
      </c>
      <c r="F7" s="27">
        <v>0</v>
      </c>
      <c r="G7" s="27">
        <v>0</v>
      </c>
    </row>
    <row r="8" spans="1:7" x14ac:dyDescent="0.35">
      <c r="A8" s="8" t="s">
        <v>29</v>
      </c>
      <c r="B8" s="7">
        <v>1</v>
      </c>
      <c r="C8" s="7">
        <v>3</v>
      </c>
      <c r="D8" s="7">
        <v>1</v>
      </c>
      <c r="E8" s="7">
        <v>5</v>
      </c>
      <c r="F8" s="52">
        <v>2</v>
      </c>
      <c r="G8" s="7">
        <v>2</v>
      </c>
    </row>
    <row r="9" spans="1:7" x14ac:dyDescent="0.35">
      <c r="A9" s="8" t="s">
        <v>56</v>
      </c>
      <c r="B9" s="7">
        <v>1</v>
      </c>
      <c r="C9" s="7">
        <v>1</v>
      </c>
      <c r="D9" s="27">
        <v>0</v>
      </c>
      <c r="E9" s="27">
        <v>0</v>
      </c>
      <c r="F9" s="27">
        <v>0</v>
      </c>
      <c r="G9" s="27">
        <v>0</v>
      </c>
    </row>
    <row r="10" spans="1:7" x14ac:dyDescent="0.35">
      <c r="A10" s="8" t="s">
        <v>17</v>
      </c>
      <c r="B10" s="7">
        <v>1</v>
      </c>
      <c r="C10" s="7">
        <v>3</v>
      </c>
      <c r="D10" s="27">
        <v>0</v>
      </c>
      <c r="E10" s="7">
        <v>1</v>
      </c>
      <c r="F10" s="27">
        <v>0</v>
      </c>
      <c r="G10" s="27">
        <v>0</v>
      </c>
    </row>
    <row r="11" spans="1:7" x14ac:dyDescent="0.35">
      <c r="A11" s="8" t="s">
        <v>101</v>
      </c>
      <c r="B11" s="7">
        <v>1</v>
      </c>
      <c r="C11" s="7">
        <v>1</v>
      </c>
      <c r="D11" s="7">
        <v>1</v>
      </c>
      <c r="E11" s="27">
        <v>0</v>
      </c>
      <c r="F11" s="27">
        <v>0</v>
      </c>
      <c r="G11" s="27">
        <v>0</v>
      </c>
    </row>
    <row r="12" spans="1:7" x14ac:dyDescent="0.35">
      <c r="A12" s="8" t="s">
        <v>15</v>
      </c>
      <c r="B12" s="27">
        <v>0</v>
      </c>
      <c r="C12" s="27">
        <v>0</v>
      </c>
      <c r="D12" s="27">
        <v>0</v>
      </c>
      <c r="E12" s="7">
        <v>1</v>
      </c>
      <c r="F12" s="27">
        <v>0</v>
      </c>
      <c r="G12" s="27">
        <v>0</v>
      </c>
    </row>
    <row r="13" spans="1:7" x14ac:dyDescent="0.35">
      <c r="A13" s="8" t="s">
        <v>30</v>
      </c>
      <c r="B13" s="27">
        <v>0</v>
      </c>
      <c r="C13" s="7">
        <v>2</v>
      </c>
      <c r="D13" s="7">
        <v>1</v>
      </c>
      <c r="E13" s="7">
        <v>5</v>
      </c>
      <c r="F13" s="52">
        <v>2</v>
      </c>
      <c r="G13" s="7">
        <v>2</v>
      </c>
    </row>
    <row r="14" spans="1:7" x14ac:dyDescent="0.35">
      <c r="A14" s="8" t="s">
        <v>62</v>
      </c>
      <c r="B14" s="7">
        <v>1</v>
      </c>
      <c r="C14" s="7">
        <v>1</v>
      </c>
      <c r="D14" s="27">
        <v>0</v>
      </c>
      <c r="E14" s="27">
        <v>0</v>
      </c>
      <c r="F14" s="27">
        <v>0</v>
      </c>
      <c r="G14" s="27">
        <v>0</v>
      </c>
    </row>
    <row r="15" spans="1:7" x14ac:dyDescent="0.35">
      <c r="A15" s="8" t="s">
        <v>31</v>
      </c>
      <c r="B15" s="27">
        <v>0</v>
      </c>
      <c r="C15" s="7">
        <v>1</v>
      </c>
      <c r="D15" s="27">
        <v>0</v>
      </c>
      <c r="E15" s="7">
        <v>3</v>
      </c>
      <c r="F15" s="52">
        <v>1</v>
      </c>
      <c r="G15" s="7">
        <v>1</v>
      </c>
    </row>
    <row r="16" spans="1:7" x14ac:dyDescent="0.35">
      <c r="A16" s="8" t="s">
        <v>32</v>
      </c>
      <c r="B16" s="7">
        <v>1</v>
      </c>
      <c r="C16" s="7">
        <v>2</v>
      </c>
      <c r="D16" s="27">
        <v>0</v>
      </c>
      <c r="E16" s="7">
        <v>4</v>
      </c>
      <c r="F16" s="52">
        <v>2</v>
      </c>
      <c r="G16" s="7">
        <v>2</v>
      </c>
    </row>
    <row r="17" spans="1:7" x14ac:dyDescent="0.35">
      <c r="A17" s="8" t="s">
        <v>102</v>
      </c>
      <c r="B17" s="7">
        <v>1</v>
      </c>
      <c r="C17" s="27">
        <v>0</v>
      </c>
      <c r="D17" s="27">
        <v>0</v>
      </c>
      <c r="E17" s="27">
        <v>0</v>
      </c>
      <c r="F17" s="27">
        <v>0</v>
      </c>
      <c r="G17" s="27">
        <v>0</v>
      </c>
    </row>
    <row r="18" spans="1:7" x14ac:dyDescent="0.35">
      <c r="A18" s="8" t="s">
        <v>103</v>
      </c>
      <c r="B18" s="27">
        <v>0</v>
      </c>
      <c r="C18" s="27">
        <v>0</v>
      </c>
      <c r="D18" s="7">
        <v>1</v>
      </c>
      <c r="E18" s="27">
        <v>0</v>
      </c>
      <c r="F18" s="27">
        <v>0</v>
      </c>
      <c r="G18" s="27">
        <v>0</v>
      </c>
    </row>
    <row r="19" spans="1:7" x14ac:dyDescent="0.35">
      <c r="A19" s="8" t="s">
        <v>33</v>
      </c>
      <c r="B19" s="7">
        <v>1</v>
      </c>
      <c r="C19" s="7">
        <v>2</v>
      </c>
      <c r="D19" s="27">
        <v>0</v>
      </c>
      <c r="E19" s="7">
        <v>1</v>
      </c>
      <c r="F19" s="27">
        <v>0</v>
      </c>
      <c r="G19" s="27">
        <v>0</v>
      </c>
    </row>
    <row r="20" spans="1:7" x14ac:dyDescent="0.35">
      <c r="A20" s="8" t="s">
        <v>104</v>
      </c>
      <c r="B20" s="7">
        <v>1</v>
      </c>
      <c r="C20" s="27">
        <v>0</v>
      </c>
      <c r="D20" s="27">
        <v>0</v>
      </c>
      <c r="E20" s="27">
        <v>0</v>
      </c>
      <c r="F20" s="27">
        <v>0</v>
      </c>
      <c r="G20" s="27">
        <v>0</v>
      </c>
    </row>
    <row r="21" spans="1:7" x14ac:dyDescent="0.35">
      <c r="A21" s="8" t="s">
        <v>105</v>
      </c>
      <c r="B21" s="7">
        <v>1</v>
      </c>
      <c r="C21" s="7">
        <v>1</v>
      </c>
      <c r="D21" s="27">
        <v>0</v>
      </c>
      <c r="E21" s="27">
        <v>0</v>
      </c>
      <c r="F21" s="27">
        <v>0</v>
      </c>
      <c r="G21" s="27">
        <v>0</v>
      </c>
    </row>
    <row r="22" spans="1:7" x14ac:dyDescent="0.35">
      <c r="A22" s="8" t="s">
        <v>34</v>
      </c>
      <c r="B22" s="7">
        <v>1</v>
      </c>
      <c r="C22" s="7">
        <v>2</v>
      </c>
      <c r="D22" s="27">
        <v>0</v>
      </c>
      <c r="E22" s="27">
        <v>0</v>
      </c>
      <c r="F22" s="27">
        <v>0</v>
      </c>
      <c r="G22" s="27">
        <v>0</v>
      </c>
    </row>
    <row r="23" spans="1:7" x14ac:dyDescent="0.35">
      <c r="A23" s="13" t="s">
        <v>19</v>
      </c>
      <c r="B23" s="14">
        <v>1</v>
      </c>
      <c r="C23" s="14">
        <v>3</v>
      </c>
      <c r="D23" s="27">
        <v>0</v>
      </c>
      <c r="E23" s="27">
        <v>0</v>
      </c>
      <c r="F23" s="27">
        <v>0</v>
      </c>
      <c r="G23" s="28">
        <v>0</v>
      </c>
    </row>
    <row r="24" spans="1:7" ht="29" x14ac:dyDescent="0.35">
      <c r="A24" s="34" t="s">
        <v>136</v>
      </c>
      <c r="B24" s="28" t="s">
        <v>168</v>
      </c>
      <c r="C24" s="28" t="s">
        <v>149</v>
      </c>
      <c r="D24" s="28" t="s">
        <v>169</v>
      </c>
      <c r="E24" s="28" t="s">
        <v>137</v>
      </c>
      <c r="F24" s="28" t="s">
        <v>151</v>
      </c>
      <c r="G24" s="28" t="s">
        <v>151</v>
      </c>
    </row>
    <row r="27" spans="1:7" x14ac:dyDescent="0.35">
      <c r="A27" s="22" t="s">
        <v>48</v>
      </c>
    </row>
    <row r="28" spans="1:7" ht="72.5" x14ac:dyDescent="0.35">
      <c r="A28" s="17" t="s">
        <v>11</v>
      </c>
      <c r="B28" s="16" t="s">
        <v>42</v>
      </c>
      <c r="C28" s="16" t="s">
        <v>43</v>
      </c>
      <c r="D28" s="16" t="s">
        <v>44</v>
      </c>
      <c r="E28" s="16" t="s">
        <v>45</v>
      </c>
      <c r="F28" s="43" t="s">
        <v>46</v>
      </c>
      <c r="G28" s="42" t="s">
        <v>154</v>
      </c>
    </row>
    <row r="29" spans="1:7" x14ac:dyDescent="0.35">
      <c r="A29" s="8" t="s">
        <v>59</v>
      </c>
      <c r="B29" s="27">
        <v>10</v>
      </c>
      <c r="C29" s="27">
        <v>12</v>
      </c>
      <c r="D29" s="27" t="s">
        <v>66</v>
      </c>
      <c r="E29" s="27" t="s">
        <v>66</v>
      </c>
      <c r="F29" s="27" t="s">
        <v>66</v>
      </c>
      <c r="G29" s="27" t="s">
        <v>66</v>
      </c>
    </row>
    <row r="30" spans="1:7" x14ac:dyDescent="0.35">
      <c r="A30" s="8" t="s">
        <v>100</v>
      </c>
      <c r="B30" s="27" t="s">
        <v>66</v>
      </c>
      <c r="C30" s="27" t="s">
        <v>66</v>
      </c>
      <c r="D30" s="27">
        <v>1</v>
      </c>
      <c r="E30" s="27" t="s">
        <v>66</v>
      </c>
      <c r="F30" s="27" t="s">
        <v>66</v>
      </c>
      <c r="G30" s="27" t="s">
        <v>66</v>
      </c>
    </row>
    <row r="31" spans="1:7" x14ac:dyDescent="0.35">
      <c r="A31" s="8" t="s">
        <v>12</v>
      </c>
      <c r="B31" s="27" t="s">
        <v>66</v>
      </c>
      <c r="C31" s="27" t="s">
        <v>66</v>
      </c>
      <c r="D31" s="27" t="s">
        <v>66</v>
      </c>
      <c r="E31" s="24" t="s">
        <v>14</v>
      </c>
      <c r="F31" s="27" t="s">
        <v>66</v>
      </c>
      <c r="G31" s="27" t="s">
        <v>66</v>
      </c>
    </row>
    <row r="32" spans="1:7" x14ac:dyDescent="0.35">
      <c r="A32" s="8" t="s">
        <v>29</v>
      </c>
      <c r="B32" s="27">
        <v>5</v>
      </c>
      <c r="C32" s="27" t="s">
        <v>107</v>
      </c>
      <c r="D32" s="24" t="s">
        <v>14</v>
      </c>
      <c r="E32" s="24" t="s">
        <v>14</v>
      </c>
      <c r="F32" s="56" t="s">
        <v>14</v>
      </c>
      <c r="G32" s="27" t="s">
        <v>14</v>
      </c>
    </row>
    <row r="33" spans="1:7" x14ac:dyDescent="0.35">
      <c r="A33" s="8" t="s">
        <v>56</v>
      </c>
      <c r="B33" s="27">
        <v>3</v>
      </c>
      <c r="C33" s="27">
        <v>3</v>
      </c>
      <c r="D33" s="27" t="s">
        <v>66</v>
      </c>
      <c r="E33" s="27" t="s">
        <v>66</v>
      </c>
      <c r="F33" s="27" t="s">
        <v>66</v>
      </c>
      <c r="G33" s="27" t="s">
        <v>66</v>
      </c>
    </row>
    <row r="34" spans="1:7" x14ac:dyDescent="0.35">
      <c r="A34" s="8" t="s">
        <v>17</v>
      </c>
      <c r="B34" s="27">
        <v>10</v>
      </c>
      <c r="C34" s="27" t="s">
        <v>108</v>
      </c>
      <c r="D34" s="27" t="s">
        <v>66</v>
      </c>
      <c r="E34" s="24" t="s">
        <v>14</v>
      </c>
      <c r="F34" s="27" t="s">
        <v>66</v>
      </c>
      <c r="G34" s="27" t="s">
        <v>66</v>
      </c>
    </row>
    <row r="35" spans="1:7" x14ac:dyDescent="0.35">
      <c r="A35" s="8" t="s">
        <v>101</v>
      </c>
      <c r="B35" s="27">
        <v>2000</v>
      </c>
      <c r="C35" s="27">
        <v>2000</v>
      </c>
      <c r="D35" s="27">
        <v>2000</v>
      </c>
      <c r="E35" s="27" t="s">
        <v>66</v>
      </c>
      <c r="F35" s="27" t="s">
        <v>66</v>
      </c>
      <c r="G35" s="27" t="s">
        <v>66</v>
      </c>
    </row>
    <row r="36" spans="1:7" x14ac:dyDescent="0.35">
      <c r="A36" s="8" t="s">
        <v>15</v>
      </c>
      <c r="B36" s="27" t="s">
        <v>66</v>
      </c>
      <c r="C36" s="27" t="s">
        <v>66</v>
      </c>
      <c r="D36" s="27" t="s">
        <v>66</v>
      </c>
      <c r="E36" s="24" t="s">
        <v>14</v>
      </c>
      <c r="F36" s="27" t="s">
        <v>66</v>
      </c>
      <c r="G36" s="27" t="s">
        <v>66</v>
      </c>
    </row>
    <row r="37" spans="1:7" x14ac:dyDescent="0.35">
      <c r="A37" s="8" t="s">
        <v>30</v>
      </c>
      <c r="B37" s="27" t="s">
        <v>66</v>
      </c>
      <c r="C37" s="24" t="s">
        <v>14</v>
      </c>
      <c r="D37" s="24" t="s">
        <v>14</v>
      </c>
      <c r="E37" s="24" t="s">
        <v>14</v>
      </c>
      <c r="F37" s="56" t="s">
        <v>14</v>
      </c>
      <c r="G37" s="27" t="s">
        <v>14</v>
      </c>
    </row>
    <row r="38" spans="1:7" x14ac:dyDescent="0.35">
      <c r="A38" s="8" t="s">
        <v>62</v>
      </c>
      <c r="B38" s="27">
        <v>10</v>
      </c>
      <c r="C38" s="27">
        <v>10</v>
      </c>
      <c r="D38" s="27" t="s">
        <v>66</v>
      </c>
      <c r="E38" s="27" t="s">
        <v>66</v>
      </c>
      <c r="F38" s="27" t="s">
        <v>66</v>
      </c>
      <c r="G38" s="27" t="s">
        <v>66</v>
      </c>
    </row>
    <row r="39" spans="1:7" x14ac:dyDescent="0.35">
      <c r="A39" s="8" t="s">
        <v>31</v>
      </c>
      <c r="B39" s="27" t="s">
        <v>66</v>
      </c>
      <c r="C39" s="24" t="s">
        <v>14</v>
      </c>
      <c r="D39" s="27" t="s">
        <v>66</v>
      </c>
      <c r="E39" s="24" t="s">
        <v>14</v>
      </c>
      <c r="F39" s="56" t="s">
        <v>14</v>
      </c>
      <c r="G39" s="27" t="s">
        <v>14</v>
      </c>
    </row>
    <row r="40" spans="1:7" x14ac:dyDescent="0.35">
      <c r="A40" s="8" t="s">
        <v>32</v>
      </c>
      <c r="B40" s="27">
        <v>15</v>
      </c>
      <c r="C40" s="27">
        <v>65</v>
      </c>
      <c r="D40" s="27" t="s">
        <v>66</v>
      </c>
      <c r="E40" s="24" t="s">
        <v>14</v>
      </c>
      <c r="F40" s="56" t="s">
        <v>14</v>
      </c>
      <c r="G40" s="27" t="s">
        <v>14</v>
      </c>
    </row>
    <row r="41" spans="1:7" x14ac:dyDescent="0.35">
      <c r="A41" s="8" t="s">
        <v>102</v>
      </c>
      <c r="B41" s="27">
        <v>3</v>
      </c>
      <c r="C41" s="27" t="s">
        <v>66</v>
      </c>
      <c r="D41" s="27" t="s">
        <v>66</v>
      </c>
      <c r="E41" s="27" t="s">
        <v>66</v>
      </c>
      <c r="F41" s="27" t="s">
        <v>66</v>
      </c>
      <c r="G41" s="27" t="s">
        <v>66</v>
      </c>
    </row>
    <row r="42" spans="1:7" x14ac:dyDescent="0.35">
      <c r="A42" s="8" t="s">
        <v>103</v>
      </c>
      <c r="B42" s="27" t="s">
        <v>66</v>
      </c>
      <c r="C42" s="27" t="s">
        <v>66</v>
      </c>
      <c r="D42" s="27">
        <v>50</v>
      </c>
      <c r="E42" s="27" t="s">
        <v>66</v>
      </c>
      <c r="F42" s="27" t="s">
        <v>66</v>
      </c>
      <c r="G42" s="27" t="s">
        <v>66</v>
      </c>
    </row>
    <row r="43" spans="1:7" x14ac:dyDescent="0.35">
      <c r="A43" s="8" t="s">
        <v>33</v>
      </c>
      <c r="B43" s="27">
        <v>10</v>
      </c>
      <c r="C43" s="27" t="s">
        <v>109</v>
      </c>
      <c r="D43" s="27" t="s">
        <v>66</v>
      </c>
      <c r="E43" s="24" t="s">
        <v>14</v>
      </c>
      <c r="F43" s="27" t="s">
        <v>66</v>
      </c>
      <c r="G43" s="27" t="s">
        <v>66</v>
      </c>
    </row>
    <row r="44" spans="1:7" x14ac:dyDescent="0.35">
      <c r="A44" s="8" t="s">
        <v>104</v>
      </c>
      <c r="B44" s="27">
        <v>5</v>
      </c>
      <c r="C44" s="27" t="s">
        <v>66</v>
      </c>
      <c r="D44" s="27" t="s">
        <v>66</v>
      </c>
      <c r="E44" s="27" t="s">
        <v>66</v>
      </c>
      <c r="F44" s="27" t="s">
        <v>66</v>
      </c>
      <c r="G44" s="27" t="s">
        <v>66</v>
      </c>
    </row>
    <row r="45" spans="1:7" x14ac:dyDescent="0.35">
      <c r="A45" s="8" t="s">
        <v>105</v>
      </c>
      <c r="B45" s="27">
        <v>5</v>
      </c>
      <c r="C45" s="27">
        <v>5</v>
      </c>
      <c r="D45" s="27" t="s">
        <v>66</v>
      </c>
      <c r="E45" s="27" t="s">
        <v>66</v>
      </c>
      <c r="F45" s="27" t="s">
        <v>66</v>
      </c>
      <c r="G45" s="27" t="s">
        <v>66</v>
      </c>
    </row>
    <row r="46" spans="1:7" x14ac:dyDescent="0.35">
      <c r="A46" s="8" t="s">
        <v>34</v>
      </c>
      <c r="B46" s="27">
        <v>5</v>
      </c>
      <c r="C46" s="27">
        <v>7</v>
      </c>
      <c r="D46" s="27" t="s">
        <v>66</v>
      </c>
      <c r="E46" s="27" t="s">
        <v>66</v>
      </c>
      <c r="F46" s="27" t="s">
        <v>66</v>
      </c>
      <c r="G46" s="27" t="s">
        <v>66</v>
      </c>
    </row>
    <row r="47" spans="1:7" x14ac:dyDescent="0.35">
      <c r="A47" s="13" t="s">
        <v>19</v>
      </c>
      <c r="B47" s="28">
        <v>10</v>
      </c>
      <c r="C47" s="28" t="s">
        <v>108</v>
      </c>
      <c r="D47" s="27" t="s">
        <v>66</v>
      </c>
      <c r="E47" s="27" t="s">
        <v>66</v>
      </c>
      <c r="F47" s="27" t="s">
        <v>66</v>
      </c>
      <c r="G47" s="27" t="s">
        <v>66</v>
      </c>
    </row>
    <row r="48" spans="1:7" x14ac:dyDescent="0.35">
      <c r="A48" s="13" t="s">
        <v>41</v>
      </c>
      <c r="B48" s="28">
        <f>SUBTOTAL(109,OtherBirdPermittedNumbers[Number of individuals permitted to be killed 2019])</f>
        <v>2091</v>
      </c>
      <c r="C48" s="28" t="s">
        <v>159</v>
      </c>
      <c r="D48" s="28" t="s">
        <v>160</v>
      </c>
      <c r="E48" s="28" t="s">
        <v>158</v>
      </c>
      <c r="F48" s="30" t="s">
        <v>158</v>
      </c>
      <c r="G48" s="30" t="s">
        <v>158</v>
      </c>
    </row>
    <row r="49" spans="1:7" ht="31" customHeight="1" x14ac:dyDescent="0.35">
      <c r="A49" s="12" t="s">
        <v>14</v>
      </c>
      <c r="B49" s="59" t="s">
        <v>106</v>
      </c>
      <c r="C49" s="59"/>
      <c r="D49" s="59"/>
      <c r="E49" s="59"/>
      <c r="F49" s="59"/>
    </row>
    <row r="52" spans="1:7" x14ac:dyDescent="0.35">
      <c r="A52" s="22" t="s">
        <v>54</v>
      </c>
    </row>
    <row r="53" spans="1:7" ht="101.5" x14ac:dyDescent="0.35">
      <c r="A53" s="17" t="s">
        <v>11</v>
      </c>
      <c r="B53" s="43" t="s">
        <v>49</v>
      </c>
      <c r="C53" s="43" t="s">
        <v>50</v>
      </c>
      <c r="D53" s="43" t="s">
        <v>51</v>
      </c>
      <c r="E53" s="43" t="s">
        <v>52</v>
      </c>
      <c r="F53" s="43" t="s">
        <v>53</v>
      </c>
      <c r="G53" s="42" t="s">
        <v>155</v>
      </c>
    </row>
    <row r="54" spans="1:7" x14ac:dyDescent="0.35">
      <c r="A54" s="8" t="s">
        <v>59</v>
      </c>
      <c r="B54" s="7">
        <v>0</v>
      </c>
      <c r="C54" s="7">
        <v>0</v>
      </c>
      <c r="D54" s="29" t="s">
        <v>66</v>
      </c>
      <c r="E54" s="29" t="s">
        <v>66</v>
      </c>
      <c r="F54" s="29" t="s">
        <v>66</v>
      </c>
      <c r="G54" s="46"/>
    </row>
    <row r="55" spans="1:7" x14ac:dyDescent="0.35">
      <c r="A55" s="8" t="s">
        <v>100</v>
      </c>
      <c r="B55" s="27" t="s">
        <v>66</v>
      </c>
      <c r="C55" s="27" t="s">
        <v>66</v>
      </c>
      <c r="D55" s="7"/>
      <c r="E55" s="27" t="s">
        <v>66</v>
      </c>
      <c r="F55" s="27" t="s">
        <v>66</v>
      </c>
      <c r="G55" s="27"/>
    </row>
    <row r="56" spans="1:7" x14ac:dyDescent="0.35">
      <c r="A56" s="8" t="s">
        <v>12</v>
      </c>
      <c r="B56" s="29" t="s">
        <v>66</v>
      </c>
      <c r="C56" s="29" t="s">
        <v>66</v>
      </c>
      <c r="D56" s="29" t="s">
        <v>66</v>
      </c>
      <c r="E56" s="7">
        <v>41</v>
      </c>
      <c r="F56" s="27" t="s">
        <v>66</v>
      </c>
      <c r="G56" s="27"/>
    </row>
    <row r="57" spans="1:7" x14ac:dyDescent="0.35">
      <c r="A57" s="8" t="s">
        <v>29</v>
      </c>
      <c r="B57" s="7">
        <v>1</v>
      </c>
      <c r="C57" s="7">
        <v>76</v>
      </c>
      <c r="D57" s="7">
        <v>61</v>
      </c>
      <c r="E57" s="7">
        <v>94</v>
      </c>
      <c r="F57" s="52">
        <v>19</v>
      </c>
      <c r="G57" s="7"/>
    </row>
    <row r="58" spans="1:7" x14ac:dyDescent="0.35">
      <c r="A58" s="8" t="s">
        <v>56</v>
      </c>
      <c r="B58" s="7">
        <v>0</v>
      </c>
      <c r="C58" s="7">
        <v>0</v>
      </c>
      <c r="D58" s="29" t="s">
        <v>66</v>
      </c>
      <c r="E58" s="29" t="s">
        <v>66</v>
      </c>
      <c r="F58" s="27" t="s">
        <v>66</v>
      </c>
      <c r="G58" s="7"/>
    </row>
    <row r="59" spans="1:7" x14ac:dyDescent="0.35">
      <c r="A59" s="8" t="s">
        <v>17</v>
      </c>
      <c r="B59" s="7">
        <v>2</v>
      </c>
      <c r="C59" s="7">
        <v>23</v>
      </c>
      <c r="D59" s="27" t="s">
        <v>66</v>
      </c>
      <c r="E59" s="7"/>
      <c r="F59" s="52">
        <v>117</v>
      </c>
      <c r="G59" s="7"/>
    </row>
    <row r="60" spans="1:7" x14ac:dyDescent="0.35">
      <c r="A60" s="8" t="s">
        <v>101</v>
      </c>
      <c r="B60" s="7">
        <v>1987</v>
      </c>
      <c r="C60" s="7">
        <v>0</v>
      </c>
      <c r="D60" s="7">
        <v>1900</v>
      </c>
      <c r="E60" s="29" t="s">
        <v>66</v>
      </c>
      <c r="F60" s="27" t="s">
        <v>66</v>
      </c>
      <c r="G60" s="7"/>
    </row>
    <row r="61" spans="1:7" x14ac:dyDescent="0.35">
      <c r="A61" s="8" t="s">
        <v>15</v>
      </c>
      <c r="B61" s="27" t="s">
        <v>66</v>
      </c>
      <c r="C61" s="27" t="s">
        <v>66</v>
      </c>
      <c r="D61" s="27" t="s">
        <v>66</v>
      </c>
      <c r="E61" s="7">
        <v>17</v>
      </c>
      <c r="F61" s="27" t="s">
        <v>66</v>
      </c>
      <c r="G61" s="7"/>
    </row>
    <row r="62" spans="1:7" x14ac:dyDescent="0.35">
      <c r="A62" s="8" t="s">
        <v>30</v>
      </c>
      <c r="B62" s="29" t="s">
        <v>66</v>
      </c>
      <c r="C62" s="7">
        <v>5</v>
      </c>
      <c r="D62" s="7">
        <v>0</v>
      </c>
      <c r="E62" s="7">
        <v>2</v>
      </c>
      <c r="F62" s="52">
        <v>19</v>
      </c>
      <c r="G62" s="7"/>
    </row>
    <row r="63" spans="1:7" x14ac:dyDescent="0.35">
      <c r="A63" s="8" t="s">
        <v>62</v>
      </c>
      <c r="B63" s="7">
        <v>0</v>
      </c>
      <c r="C63" s="7">
        <v>1</v>
      </c>
      <c r="D63" s="27" t="s">
        <v>66</v>
      </c>
      <c r="E63" s="27" t="s">
        <v>66</v>
      </c>
      <c r="F63" s="27" t="s">
        <v>66</v>
      </c>
      <c r="G63" s="7"/>
    </row>
    <row r="64" spans="1:7" x14ac:dyDescent="0.35">
      <c r="A64" s="8" t="s">
        <v>31</v>
      </c>
      <c r="B64" s="29" t="s">
        <v>66</v>
      </c>
      <c r="C64" s="7">
        <v>216</v>
      </c>
      <c r="D64" s="29" t="s">
        <v>66</v>
      </c>
      <c r="E64" s="7">
        <v>20</v>
      </c>
      <c r="F64" s="52">
        <v>8</v>
      </c>
      <c r="G64" s="7"/>
    </row>
    <row r="65" spans="1:7" x14ac:dyDescent="0.35">
      <c r="A65" s="8" t="s">
        <v>32</v>
      </c>
      <c r="B65" s="7">
        <v>0</v>
      </c>
      <c r="C65" s="7">
        <v>25</v>
      </c>
      <c r="D65" s="27" t="s">
        <v>66</v>
      </c>
      <c r="E65" s="7">
        <v>3</v>
      </c>
      <c r="F65" s="52">
        <v>19</v>
      </c>
      <c r="G65" s="7"/>
    </row>
    <row r="66" spans="1:7" x14ac:dyDescent="0.35">
      <c r="A66" s="8" t="s">
        <v>102</v>
      </c>
      <c r="B66" s="7"/>
      <c r="C66" s="27" t="s">
        <v>66</v>
      </c>
      <c r="D66" s="29" t="s">
        <v>66</v>
      </c>
      <c r="E66" s="29" t="s">
        <v>66</v>
      </c>
      <c r="F66" s="27" t="s">
        <v>66</v>
      </c>
      <c r="G66" s="7"/>
    </row>
    <row r="67" spans="1:7" x14ac:dyDescent="0.35">
      <c r="A67" s="8" t="s">
        <v>103</v>
      </c>
      <c r="B67" s="27" t="s">
        <v>66</v>
      </c>
      <c r="C67" s="27" t="s">
        <v>66</v>
      </c>
      <c r="D67" s="7"/>
      <c r="E67" s="27" t="s">
        <v>66</v>
      </c>
      <c r="F67" s="27" t="s">
        <v>66</v>
      </c>
      <c r="G67" s="7"/>
    </row>
    <row r="68" spans="1:7" x14ac:dyDescent="0.35">
      <c r="A68" s="8" t="s">
        <v>33</v>
      </c>
      <c r="B68" s="7">
        <v>1</v>
      </c>
      <c r="C68" s="7">
        <v>454</v>
      </c>
      <c r="D68" s="29" t="s">
        <v>66</v>
      </c>
      <c r="E68" s="7">
        <v>0</v>
      </c>
      <c r="F68" s="29" t="s">
        <v>66</v>
      </c>
      <c r="G68" s="7"/>
    </row>
    <row r="69" spans="1:7" x14ac:dyDescent="0.35">
      <c r="A69" s="8" t="s">
        <v>104</v>
      </c>
      <c r="B69" s="7"/>
      <c r="C69" s="27" t="s">
        <v>66</v>
      </c>
      <c r="D69" s="27" t="s">
        <v>66</v>
      </c>
      <c r="E69" s="27" t="s">
        <v>66</v>
      </c>
      <c r="F69" s="29" t="s">
        <v>66</v>
      </c>
      <c r="G69" s="7"/>
    </row>
    <row r="70" spans="1:7" x14ac:dyDescent="0.35">
      <c r="A70" s="8" t="s">
        <v>105</v>
      </c>
      <c r="B70" s="7">
        <v>1</v>
      </c>
      <c r="C70" s="7">
        <v>0</v>
      </c>
      <c r="D70" s="29" t="s">
        <v>66</v>
      </c>
      <c r="E70" s="29" t="s">
        <v>66</v>
      </c>
      <c r="F70" s="29" t="s">
        <v>66</v>
      </c>
      <c r="G70" s="7"/>
    </row>
    <row r="71" spans="1:7" x14ac:dyDescent="0.35">
      <c r="A71" s="8" t="s">
        <v>34</v>
      </c>
      <c r="B71" s="7">
        <v>0</v>
      </c>
      <c r="C71" s="7">
        <v>0</v>
      </c>
      <c r="D71" s="27" t="s">
        <v>66</v>
      </c>
      <c r="E71" s="27" t="s">
        <v>66</v>
      </c>
      <c r="F71" s="29" t="s">
        <v>66</v>
      </c>
      <c r="G71" s="7"/>
    </row>
    <row r="72" spans="1:7" x14ac:dyDescent="0.35">
      <c r="A72" s="8" t="s">
        <v>19</v>
      </c>
      <c r="B72" s="7">
        <v>0</v>
      </c>
      <c r="C72" s="7">
        <v>759</v>
      </c>
      <c r="D72" s="29" t="s">
        <v>66</v>
      </c>
      <c r="E72" s="29" t="s">
        <v>66</v>
      </c>
      <c r="F72" s="29" t="s">
        <v>66</v>
      </c>
      <c r="G72" s="14"/>
    </row>
    <row r="73" spans="1:7" ht="31" customHeight="1" x14ac:dyDescent="0.35">
      <c r="A73" s="13" t="s">
        <v>41</v>
      </c>
      <c r="B73" s="14">
        <f>SUBTOTAL(109,OtherBirdNumbersTaken[Number of individuals taken reported on licence return 2019])</f>
        <v>1992</v>
      </c>
      <c r="C73" s="14">
        <f>SUBTOTAL(109,OtherBirdNumbersTaken[Number of individuals taken reported on licence return 2020])</f>
        <v>1559</v>
      </c>
      <c r="D73" s="14">
        <f>SUBTOTAL(109,OtherBirdNumbersTaken[Number of individuals taken reported on licence return 2021])</f>
        <v>1961</v>
      </c>
      <c r="E73" s="14">
        <f>SUBTOTAL(109,OtherBirdNumbersTaken[Number of individuals taken reported on licence return 2022])</f>
        <v>177</v>
      </c>
      <c r="F73" s="14">
        <f>SUBTOTAL(109,OtherBirdNumbersTaken[Number of individuals taken reported on licence return 2023])</f>
        <v>182</v>
      </c>
      <c r="G73" s="14"/>
    </row>
    <row r="74" spans="1:7" ht="27.65" customHeight="1" x14ac:dyDescent="0.35">
      <c r="A74" s="58" t="s">
        <v>165</v>
      </c>
      <c r="B74" s="58"/>
      <c r="C74" s="58"/>
      <c r="D74" s="58"/>
      <c r="E74" s="58"/>
      <c r="F74" s="58"/>
    </row>
  </sheetData>
  <mergeCells count="2">
    <mergeCell ref="B49:F49"/>
    <mergeCell ref="A74:F74"/>
  </mergeCells>
  <phoneticPr fontId="10" type="noConversion"/>
  <pageMargins left="0.7" right="0.7" top="0.75" bottom="0.75" header="0.3" footer="0.3"/>
  <pageSetup paperSize="9" orientation="portrait"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1"/>
  <sheetViews>
    <sheetView workbookViewId="0">
      <selection activeCell="A2" sqref="A2"/>
    </sheetView>
  </sheetViews>
  <sheetFormatPr defaultRowHeight="14.5" x14ac:dyDescent="0.35"/>
  <cols>
    <col min="1" max="1" width="22.1796875" customWidth="1"/>
    <col min="2" max="5" width="10.26953125" customWidth="1"/>
    <col min="6" max="6" width="10.6328125" customWidth="1"/>
    <col min="7" max="7" width="11" customWidth="1"/>
    <col min="11" max="11" width="16.6328125" customWidth="1"/>
  </cols>
  <sheetData>
    <row r="1" spans="1:7" x14ac:dyDescent="0.35">
      <c r="A1" s="6" t="s">
        <v>94</v>
      </c>
    </row>
    <row r="3" spans="1:7" x14ac:dyDescent="0.35">
      <c r="A3" s="22" t="s">
        <v>47</v>
      </c>
    </row>
    <row r="4" spans="1:7" ht="58" x14ac:dyDescent="0.35">
      <c r="A4" s="17" t="s">
        <v>11</v>
      </c>
      <c r="B4" s="42" t="s">
        <v>36</v>
      </c>
      <c r="C4" s="42" t="s">
        <v>37</v>
      </c>
      <c r="D4" s="42" t="s">
        <v>38</v>
      </c>
      <c r="E4" s="42" t="s">
        <v>39</v>
      </c>
      <c r="F4" s="42" t="s">
        <v>40</v>
      </c>
      <c r="G4" s="42" t="s">
        <v>153</v>
      </c>
    </row>
    <row r="5" spans="1:7" x14ac:dyDescent="0.35">
      <c r="A5" s="8" t="s">
        <v>88</v>
      </c>
      <c r="B5" s="7">
        <v>16</v>
      </c>
      <c r="C5" s="7">
        <v>23</v>
      </c>
      <c r="D5" s="7">
        <v>21</v>
      </c>
      <c r="E5" s="7">
        <v>25</v>
      </c>
      <c r="F5" s="52">
        <v>17</v>
      </c>
      <c r="G5" s="48">
        <v>6</v>
      </c>
    </row>
    <row r="6" spans="1:7" x14ac:dyDescent="0.35">
      <c r="A6" s="8" t="s">
        <v>89</v>
      </c>
      <c r="B6" s="7">
        <v>12</v>
      </c>
      <c r="C6" s="7">
        <v>13</v>
      </c>
      <c r="D6" s="7">
        <v>11</v>
      </c>
      <c r="E6" s="7">
        <v>11</v>
      </c>
      <c r="F6" s="52">
        <v>24</v>
      </c>
      <c r="G6" s="7">
        <v>2</v>
      </c>
    </row>
    <row r="7" spans="1:7" x14ac:dyDescent="0.35">
      <c r="A7" s="8" t="s">
        <v>90</v>
      </c>
      <c r="B7" s="7">
        <v>21</v>
      </c>
      <c r="C7" s="7">
        <v>34</v>
      </c>
      <c r="D7" s="7">
        <v>26</v>
      </c>
      <c r="E7" s="7">
        <v>32</v>
      </c>
      <c r="F7" s="52">
        <v>40</v>
      </c>
      <c r="G7" s="7">
        <v>7</v>
      </c>
    </row>
    <row r="8" spans="1:7" x14ac:dyDescent="0.35">
      <c r="A8" s="8" t="s">
        <v>180</v>
      </c>
      <c r="B8" s="7">
        <v>0</v>
      </c>
      <c r="C8" s="7">
        <v>0</v>
      </c>
      <c r="D8" s="7">
        <v>0</v>
      </c>
      <c r="E8" s="7">
        <v>0</v>
      </c>
      <c r="F8" s="7">
        <v>1</v>
      </c>
      <c r="G8" s="7">
        <v>0</v>
      </c>
    </row>
    <row r="9" spans="1:7" x14ac:dyDescent="0.35">
      <c r="A9" s="8" t="s">
        <v>91</v>
      </c>
      <c r="B9" s="7">
        <v>0</v>
      </c>
      <c r="C9" s="7">
        <v>2</v>
      </c>
      <c r="D9" s="7">
        <v>1</v>
      </c>
      <c r="E9" s="7">
        <v>2</v>
      </c>
      <c r="F9" s="52">
        <v>1</v>
      </c>
      <c r="G9" s="14">
        <v>1</v>
      </c>
    </row>
    <row r="10" spans="1:7" x14ac:dyDescent="0.35">
      <c r="A10" s="34" t="s">
        <v>136</v>
      </c>
      <c r="B10" s="28" t="s">
        <v>148</v>
      </c>
      <c r="C10" s="28" t="s">
        <v>140</v>
      </c>
      <c r="D10" s="28" t="s">
        <v>170</v>
      </c>
      <c r="E10" s="28" t="s">
        <v>141</v>
      </c>
      <c r="F10" s="28" t="s">
        <v>147</v>
      </c>
      <c r="G10" s="28" t="s">
        <v>144</v>
      </c>
    </row>
    <row r="13" spans="1:7" x14ac:dyDescent="0.35">
      <c r="A13" s="22" t="s">
        <v>48</v>
      </c>
    </row>
    <row r="14" spans="1:7" ht="72.5" x14ac:dyDescent="0.35">
      <c r="A14" s="17" t="s">
        <v>11</v>
      </c>
      <c r="B14" s="16" t="s">
        <v>42</v>
      </c>
      <c r="C14" s="16" t="s">
        <v>43</v>
      </c>
      <c r="D14" s="16" t="s">
        <v>44</v>
      </c>
      <c r="E14" s="16" t="s">
        <v>45</v>
      </c>
      <c r="F14" s="43" t="s">
        <v>46</v>
      </c>
      <c r="G14" s="33" t="s">
        <v>154</v>
      </c>
    </row>
    <row r="15" spans="1:7" x14ac:dyDescent="0.35">
      <c r="A15" s="8" t="s">
        <v>88</v>
      </c>
      <c r="B15" s="7">
        <v>174</v>
      </c>
      <c r="C15" s="7">
        <v>323</v>
      </c>
      <c r="D15" s="7">
        <v>189</v>
      </c>
      <c r="E15" s="7">
        <v>375</v>
      </c>
      <c r="F15" s="52">
        <v>403</v>
      </c>
      <c r="G15" s="48">
        <v>65</v>
      </c>
    </row>
    <row r="16" spans="1:7" x14ac:dyDescent="0.35">
      <c r="A16" s="8" t="s">
        <v>89</v>
      </c>
      <c r="B16" s="7">
        <v>34</v>
      </c>
      <c r="C16" s="7">
        <v>48</v>
      </c>
      <c r="D16" s="7">
        <v>20</v>
      </c>
      <c r="E16" s="7">
        <v>31</v>
      </c>
      <c r="F16" s="52">
        <v>53</v>
      </c>
      <c r="G16" s="7">
        <v>5</v>
      </c>
    </row>
    <row r="17" spans="1:7" x14ac:dyDescent="0.35">
      <c r="A17" s="8" t="s">
        <v>90</v>
      </c>
      <c r="B17" s="7">
        <v>62</v>
      </c>
      <c r="C17" s="7">
        <v>135</v>
      </c>
      <c r="D17" s="7">
        <v>77</v>
      </c>
      <c r="E17" s="7">
        <v>204</v>
      </c>
      <c r="F17" s="52">
        <v>176</v>
      </c>
      <c r="G17" s="7">
        <v>31</v>
      </c>
    </row>
    <row r="18" spans="1:7" x14ac:dyDescent="0.35">
      <c r="A18" s="8" t="s">
        <v>180</v>
      </c>
      <c r="B18" s="7" t="s">
        <v>66</v>
      </c>
      <c r="C18" s="7" t="s">
        <v>66</v>
      </c>
      <c r="D18" s="7" t="s">
        <v>66</v>
      </c>
      <c r="E18" s="7" t="s">
        <v>66</v>
      </c>
      <c r="F18" s="7">
        <v>1</v>
      </c>
      <c r="G18" s="7" t="s">
        <v>66</v>
      </c>
    </row>
    <row r="19" spans="1:7" x14ac:dyDescent="0.35">
      <c r="A19" s="8" t="s">
        <v>91</v>
      </c>
      <c r="B19" s="27" t="s">
        <v>66</v>
      </c>
      <c r="C19" s="7">
        <v>4</v>
      </c>
      <c r="D19" s="7">
        <v>4</v>
      </c>
      <c r="E19" s="7">
        <v>5</v>
      </c>
      <c r="F19" s="52">
        <v>2</v>
      </c>
      <c r="G19" s="14">
        <v>1</v>
      </c>
    </row>
    <row r="20" spans="1:7" x14ac:dyDescent="0.35">
      <c r="A20" s="13" t="s">
        <v>41</v>
      </c>
      <c r="B20" s="14">
        <f>SUBTOTAL(109,FishEatingBirdPermittedNumbers[Number of individuals permitted to be killed 2019])</f>
        <v>270</v>
      </c>
      <c r="C20" s="14">
        <f>SUBTOTAL(109,FishEatingBirdPermittedNumbers[Number of individuals permitted to be killed 2020])</f>
        <v>510</v>
      </c>
      <c r="D20" s="14">
        <f>SUBTOTAL(109,FishEatingBirdPermittedNumbers[Number of individuals permitted to be killed 2021])</f>
        <v>290</v>
      </c>
      <c r="E20" s="14">
        <f>SUBTOTAL(109,FishEatingBirdPermittedNumbers[Number of individuals permitted to be killed 2022])</f>
        <v>615</v>
      </c>
      <c r="F20" s="15">
        <f>SUBTOTAL(109,FishEatingBirdPermittedNumbers[Number of individuals permitted to be killed 2023])</f>
        <v>635</v>
      </c>
      <c r="G20" s="15">
        <f>SUBTOTAL(109,FishEatingBirdPermittedNumbers[Number of individuals permitted to be killed 2024])</f>
        <v>102</v>
      </c>
    </row>
    <row r="23" spans="1:7" x14ac:dyDescent="0.35">
      <c r="A23" s="22" t="s">
        <v>54</v>
      </c>
    </row>
    <row r="24" spans="1:7" ht="101.5" x14ac:dyDescent="0.35">
      <c r="A24" s="17" t="s">
        <v>11</v>
      </c>
      <c r="B24" s="43" t="s">
        <v>49</v>
      </c>
      <c r="C24" s="43" t="s">
        <v>50</v>
      </c>
      <c r="D24" s="43" t="s">
        <v>51</v>
      </c>
      <c r="E24" s="43" t="s">
        <v>52</v>
      </c>
      <c r="F24" s="43" t="s">
        <v>53</v>
      </c>
      <c r="G24" s="42" t="s">
        <v>155</v>
      </c>
    </row>
    <row r="25" spans="1:7" x14ac:dyDescent="0.35">
      <c r="A25" s="8" t="s">
        <v>88</v>
      </c>
      <c r="B25" s="7">
        <v>147</v>
      </c>
      <c r="C25" s="7">
        <v>224</v>
      </c>
      <c r="D25" s="7">
        <v>171</v>
      </c>
      <c r="E25" s="7">
        <v>329</v>
      </c>
      <c r="F25" s="7">
        <v>121</v>
      </c>
      <c r="G25" s="48"/>
    </row>
    <row r="26" spans="1:7" x14ac:dyDescent="0.35">
      <c r="A26" s="8" t="s">
        <v>89</v>
      </c>
      <c r="B26" s="7">
        <v>24</v>
      </c>
      <c r="C26" s="7">
        <v>29</v>
      </c>
      <c r="D26" s="7">
        <v>16</v>
      </c>
      <c r="E26" s="7">
        <v>24</v>
      </c>
      <c r="F26" s="7">
        <v>9</v>
      </c>
      <c r="G26" s="7"/>
    </row>
    <row r="27" spans="1:7" x14ac:dyDescent="0.35">
      <c r="A27" s="8" t="s">
        <v>90</v>
      </c>
      <c r="B27" s="7">
        <v>35</v>
      </c>
      <c r="C27" s="7">
        <v>95</v>
      </c>
      <c r="D27" s="7">
        <v>62</v>
      </c>
      <c r="E27" s="7">
        <v>184</v>
      </c>
      <c r="F27" s="7">
        <v>73</v>
      </c>
      <c r="G27" s="7"/>
    </row>
    <row r="28" spans="1:7" x14ac:dyDescent="0.35">
      <c r="A28" s="8" t="s">
        <v>180</v>
      </c>
      <c r="B28" s="7" t="s">
        <v>66</v>
      </c>
      <c r="C28" s="7" t="s">
        <v>66</v>
      </c>
      <c r="D28" s="7" t="s">
        <v>66</v>
      </c>
      <c r="E28" s="7" t="s">
        <v>66</v>
      </c>
      <c r="F28" s="7">
        <v>0</v>
      </c>
      <c r="G28" s="7"/>
    </row>
    <row r="29" spans="1:7" x14ac:dyDescent="0.35">
      <c r="A29" s="8" t="s">
        <v>91</v>
      </c>
      <c r="B29" s="27" t="s">
        <v>66</v>
      </c>
      <c r="C29" s="7">
        <v>3</v>
      </c>
      <c r="D29" s="7">
        <v>2</v>
      </c>
      <c r="E29" s="7">
        <v>2</v>
      </c>
      <c r="F29" s="7">
        <v>2</v>
      </c>
      <c r="G29" s="14"/>
    </row>
    <row r="30" spans="1:7" ht="33.5" customHeight="1" x14ac:dyDescent="0.35">
      <c r="A30" s="13" t="s">
        <v>41</v>
      </c>
      <c r="B30" s="14">
        <f>SUBTOTAL(109,FishEatingBirdNumbersTaken[Number of individuals taken reported on licence return 2019])</f>
        <v>206</v>
      </c>
      <c r="C30" s="14">
        <f>SUBTOTAL(109,FishEatingBirdNumbersTaken[Number of individuals taken reported on licence return 2020])</f>
        <v>351</v>
      </c>
      <c r="D30" s="14">
        <f>SUBTOTAL(109,FishEatingBirdNumbersTaken[Number of individuals taken reported on licence return 2021])</f>
        <v>251</v>
      </c>
      <c r="E30" s="14">
        <f>SUBTOTAL(109,FishEatingBirdNumbersTaken[Number of individuals taken reported on licence return 2022])</f>
        <v>539</v>
      </c>
      <c r="F30" s="15">
        <f>SUBTOTAL(109,FishEatingBirdNumbersTaken[Number of individuals taken reported on licence return 2023])</f>
        <v>205</v>
      </c>
      <c r="G30" s="15"/>
    </row>
    <row r="31" spans="1:7" ht="29.5" customHeight="1" x14ac:dyDescent="0.35">
      <c r="A31" s="58" t="s">
        <v>165</v>
      </c>
      <c r="B31" s="58"/>
      <c r="C31" s="58"/>
      <c r="D31" s="58"/>
      <c r="E31" s="58"/>
      <c r="F31" s="58"/>
    </row>
  </sheetData>
  <mergeCells count="1">
    <mergeCell ref="A31:F31"/>
  </mergeCells>
  <phoneticPr fontId="10" type="noConversion"/>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0"/>
  <sheetViews>
    <sheetView workbookViewId="0">
      <selection activeCell="A2" sqref="A2"/>
    </sheetView>
  </sheetViews>
  <sheetFormatPr defaultRowHeight="14.5" x14ac:dyDescent="0.35"/>
  <cols>
    <col min="1" max="1" width="16.54296875" customWidth="1"/>
    <col min="2" max="5" width="10.26953125" customWidth="1"/>
    <col min="6" max="6" width="10.54296875" customWidth="1"/>
    <col min="7" max="7" width="10.26953125" customWidth="1"/>
  </cols>
  <sheetData>
    <row r="1" spans="1:7" x14ac:dyDescent="0.35">
      <c r="A1" s="6" t="s">
        <v>79</v>
      </c>
    </row>
    <row r="3" spans="1:7" x14ac:dyDescent="0.35">
      <c r="A3" s="22" t="s">
        <v>47</v>
      </c>
    </row>
    <row r="4" spans="1:7" ht="58" x14ac:dyDescent="0.35">
      <c r="A4" s="44" t="s">
        <v>11</v>
      </c>
      <c r="B4" s="42" t="s">
        <v>36</v>
      </c>
      <c r="C4" s="42" t="s">
        <v>37</v>
      </c>
      <c r="D4" s="42" t="s">
        <v>38</v>
      </c>
      <c r="E4" s="42" t="s">
        <v>39</v>
      </c>
      <c r="F4" s="42" t="s">
        <v>40</v>
      </c>
      <c r="G4" s="42" t="s">
        <v>153</v>
      </c>
    </row>
    <row r="5" spans="1:7" x14ac:dyDescent="0.35">
      <c r="A5" s="8" t="s">
        <v>80</v>
      </c>
      <c r="B5" s="7">
        <v>21</v>
      </c>
      <c r="C5" s="7">
        <v>22</v>
      </c>
      <c r="D5" s="7">
        <v>16</v>
      </c>
      <c r="E5" s="7">
        <v>5</v>
      </c>
      <c r="F5" s="52">
        <v>6</v>
      </c>
      <c r="G5" s="48">
        <v>0</v>
      </c>
    </row>
    <row r="6" spans="1:7" x14ac:dyDescent="0.35">
      <c r="A6" s="8" t="s">
        <v>12</v>
      </c>
      <c r="B6" s="7">
        <v>0</v>
      </c>
      <c r="C6" s="7">
        <v>2</v>
      </c>
      <c r="D6" s="7">
        <v>2</v>
      </c>
      <c r="E6" s="7">
        <v>0</v>
      </c>
      <c r="F6" s="52">
        <v>0</v>
      </c>
      <c r="G6" s="7">
        <v>0</v>
      </c>
    </row>
    <row r="7" spans="1:7" x14ac:dyDescent="0.35">
      <c r="A7" s="8" t="s">
        <v>15</v>
      </c>
      <c r="B7" s="7">
        <v>13</v>
      </c>
      <c r="C7" s="7">
        <v>77</v>
      </c>
      <c r="D7" s="7">
        <v>1</v>
      </c>
      <c r="E7" s="7">
        <v>2</v>
      </c>
      <c r="F7" s="52">
        <v>1</v>
      </c>
      <c r="G7" s="7">
        <v>1</v>
      </c>
    </row>
    <row r="8" spans="1:7" x14ac:dyDescent="0.35">
      <c r="A8" s="8" t="s">
        <v>81</v>
      </c>
      <c r="B8" s="7">
        <v>0</v>
      </c>
      <c r="C8" s="7">
        <v>31</v>
      </c>
      <c r="D8" s="7">
        <v>28</v>
      </c>
      <c r="E8" s="7">
        <v>23</v>
      </c>
      <c r="F8" s="52">
        <v>18</v>
      </c>
      <c r="G8" s="14">
        <v>20</v>
      </c>
    </row>
    <row r="9" spans="1:7" ht="29" x14ac:dyDescent="0.35">
      <c r="A9" s="34" t="s">
        <v>136</v>
      </c>
      <c r="B9" s="28">
        <f>SUBTOTAL(109,GeeseLicencesIssued[Number of licences issued 2019])</f>
        <v>34</v>
      </c>
      <c r="C9" s="28" t="s">
        <v>146</v>
      </c>
      <c r="D9" s="28" t="s">
        <v>147</v>
      </c>
      <c r="E9" s="28" t="s">
        <v>171</v>
      </c>
      <c r="F9" s="30">
        <f>SUBTOTAL(109,GeeseLicencesIssued[Number of licences issued 2023])</f>
        <v>25</v>
      </c>
      <c r="G9" s="30" t="s">
        <v>175</v>
      </c>
    </row>
    <row r="10" spans="1:7" ht="46" customHeight="1" x14ac:dyDescent="0.35">
      <c r="A10" s="36" t="s">
        <v>82</v>
      </c>
      <c r="B10" s="60" t="s">
        <v>83</v>
      </c>
      <c r="C10" s="60"/>
      <c r="D10" s="60"/>
      <c r="E10" s="60"/>
      <c r="F10" s="60"/>
    </row>
    <row r="11" spans="1:7" ht="57.5" customHeight="1" x14ac:dyDescent="0.35">
      <c r="A11" s="37" t="s">
        <v>85</v>
      </c>
      <c r="B11" s="57" t="s">
        <v>84</v>
      </c>
      <c r="C11" s="57"/>
      <c r="D11" s="57"/>
      <c r="E11" s="57"/>
      <c r="F11" s="57"/>
      <c r="G11" s="57"/>
    </row>
    <row r="12" spans="1:7" x14ac:dyDescent="0.35">
      <c r="A12" s="37"/>
      <c r="B12" s="21"/>
      <c r="C12" s="21"/>
      <c r="D12" s="21"/>
      <c r="E12" s="21"/>
      <c r="F12" s="21"/>
      <c r="G12" s="21"/>
    </row>
    <row r="14" spans="1:7" x14ac:dyDescent="0.35">
      <c r="A14" s="22" t="s">
        <v>48</v>
      </c>
    </row>
    <row r="15" spans="1:7" ht="72.5" x14ac:dyDescent="0.35">
      <c r="A15" s="45" t="s">
        <v>11</v>
      </c>
      <c r="B15" s="16" t="s">
        <v>42</v>
      </c>
      <c r="C15" s="16" t="s">
        <v>43</v>
      </c>
      <c r="D15" s="16" t="s">
        <v>44</v>
      </c>
      <c r="E15" s="16" t="s">
        <v>45</v>
      </c>
      <c r="F15" s="16" t="s">
        <v>46</v>
      </c>
      <c r="G15" s="33" t="s">
        <v>154</v>
      </c>
    </row>
    <row r="16" spans="1:7" x14ac:dyDescent="0.35">
      <c r="A16" s="8" t="s">
        <v>80</v>
      </c>
      <c r="B16" s="27">
        <v>1113</v>
      </c>
      <c r="C16" s="27">
        <v>1515</v>
      </c>
      <c r="D16" s="27">
        <v>1878</v>
      </c>
      <c r="E16" s="27">
        <v>243</v>
      </c>
      <c r="F16" s="50">
        <v>260</v>
      </c>
      <c r="G16" s="27" t="s">
        <v>66</v>
      </c>
    </row>
    <row r="17" spans="1:7" x14ac:dyDescent="0.35">
      <c r="A17" s="8" t="s">
        <v>12</v>
      </c>
      <c r="B17" s="27" t="s">
        <v>66</v>
      </c>
      <c r="C17" s="27">
        <v>100</v>
      </c>
      <c r="D17" s="27">
        <v>100</v>
      </c>
      <c r="E17" s="27" t="s">
        <v>66</v>
      </c>
      <c r="F17" s="50" t="s">
        <v>66</v>
      </c>
      <c r="G17" s="27" t="s">
        <v>66</v>
      </c>
    </row>
    <row r="18" spans="1:7" x14ac:dyDescent="0.35">
      <c r="A18" s="8" t="s">
        <v>15</v>
      </c>
      <c r="B18" s="27">
        <v>2170</v>
      </c>
      <c r="C18" s="27">
        <v>7203</v>
      </c>
      <c r="D18" s="27">
        <v>20</v>
      </c>
      <c r="E18" s="27">
        <v>35</v>
      </c>
      <c r="F18" s="50">
        <v>20</v>
      </c>
      <c r="G18" s="27">
        <v>5</v>
      </c>
    </row>
    <row r="19" spans="1:7" x14ac:dyDescent="0.35">
      <c r="A19" s="8" t="s">
        <v>81</v>
      </c>
      <c r="B19" s="27" t="s">
        <v>66</v>
      </c>
      <c r="C19" s="27">
        <v>405</v>
      </c>
      <c r="D19" s="27">
        <v>377</v>
      </c>
      <c r="E19" s="27">
        <v>325</v>
      </c>
      <c r="F19" s="50">
        <v>755</v>
      </c>
      <c r="G19" s="28">
        <v>540</v>
      </c>
    </row>
    <row r="20" spans="1:7" x14ac:dyDescent="0.35">
      <c r="A20" s="13" t="s">
        <v>41</v>
      </c>
      <c r="B20" s="28">
        <f>SUBTOTAL(109,GeesePermittedNumbers[Number of individuals permitted to be killed 2019])</f>
        <v>3283</v>
      </c>
      <c r="C20" s="28">
        <f>SUBTOTAL(109,GeesePermittedNumbers[Number of individuals permitted to be killed 2020])</f>
        <v>9223</v>
      </c>
      <c r="D20" s="28">
        <f>SUBTOTAL(109,GeesePermittedNumbers[Number of individuals permitted to be killed 2021])</f>
        <v>2375</v>
      </c>
      <c r="E20" s="28">
        <f>SUBTOTAL(109,GeesePermittedNumbers[Number of individuals permitted to be killed 2022])</f>
        <v>603</v>
      </c>
      <c r="F20" s="30">
        <f>SUBTOTAL(109,GeesePermittedNumbers[Number of individuals permitted to be killed 2023])</f>
        <v>1035</v>
      </c>
      <c r="G20" s="30">
        <f>SUBTOTAL(109,GeesePermittedNumbers[Number of individuals permitted to be killed 2024])</f>
        <v>545</v>
      </c>
    </row>
    <row r="23" spans="1:7" x14ac:dyDescent="0.35">
      <c r="A23" s="22" t="s">
        <v>54</v>
      </c>
    </row>
    <row r="24" spans="1:7" ht="101.5" x14ac:dyDescent="0.35">
      <c r="A24" s="31" t="s">
        <v>11</v>
      </c>
      <c r="B24" s="43" t="s">
        <v>49</v>
      </c>
      <c r="C24" s="43" t="s">
        <v>50</v>
      </c>
      <c r="D24" s="43" t="s">
        <v>51</v>
      </c>
      <c r="E24" s="43" t="s">
        <v>52</v>
      </c>
      <c r="F24" s="43" t="s">
        <v>53</v>
      </c>
      <c r="G24" s="42" t="s">
        <v>155</v>
      </c>
    </row>
    <row r="25" spans="1:7" x14ac:dyDescent="0.35">
      <c r="A25" s="8" t="s">
        <v>80</v>
      </c>
      <c r="B25" s="27">
        <v>969</v>
      </c>
      <c r="C25" s="27">
        <v>1074</v>
      </c>
      <c r="D25" s="27">
        <v>618</v>
      </c>
      <c r="E25" s="27">
        <v>58</v>
      </c>
      <c r="F25" s="50">
        <v>25</v>
      </c>
      <c r="G25" s="46"/>
    </row>
    <row r="26" spans="1:7" x14ac:dyDescent="0.35">
      <c r="A26" s="8" t="s">
        <v>12</v>
      </c>
      <c r="B26" s="27" t="s">
        <v>66</v>
      </c>
      <c r="C26" s="27">
        <v>0</v>
      </c>
      <c r="D26" s="27">
        <v>0</v>
      </c>
      <c r="E26" s="27" t="s">
        <v>66</v>
      </c>
      <c r="F26" s="50" t="s">
        <v>66</v>
      </c>
      <c r="G26" s="27"/>
    </row>
    <row r="27" spans="1:7" x14ac:dyDescent="0.35">
      <c r="A27" s="8" t="s">
        <v>15</v>
      </c>
      <c r="B27" s="27">
        <v>412</v>
      </c>
      <c r="C27" s="27">
        <v>828</v>
      </c>
      <c r="D27" s="27">
        <v>3</v>
      </c>
      <c r="E27" s="27">
        <v>0</v>
      </c>
      <c r="F27" s="50">
        <v>0</v>
      </c>
      <c r="G27" s="27"/>
    </row>
    <row r="28" spans="1:7" x14ac:dyDescent="0.35">
      <c r="A28" s="8" t="s">
        <v>81</v>
      </c>
      <c r="B28" s="27" t="s">
        <v>66</v>
      </c>
      <c r="C28" s="27">
        <v>138</v>
      </c>
      <c r="D28" s="27">
        <v>178</v>
      </c>
      <c r="E28" s="27">
        <v>60</v>
      </c>
      <c r="F28" s="50">
        <v>347</v>
      </c>
      <c r="G28" s="28"/>
    </row>
    <row r="29" spans="1:7" x14ac:dyDescent="0.35">
      <c r="A29" s="13" t="s">
        <v>41</v>
      </c>
      <c r="B29" s="28">
        <f>SUBTOTAL(109,GeeseNumbersTaken[Number of individuals taken reported on licence return 2019])</f>
        <v>1381</v>
      </c>
      <c r="C29" s="28">
        <f>SUBTOTAL(109,GeeseNumbersTaken[Number of individuals taken reported on licence return 2020])</f>
        <v>2040</v>
      </c>
      <c r="D29" s="28">
        <f>SUBTOTAL(109,GeeseNumbersTaken[Number of individuals taken reported on licence return 2021])</f>
        <v>799</v>
      </c>
      <c r="E29" s="28">
        <f>SUBTOTAL(109,GeeseNumbersTaken[Number of individuals taken reported on licence return 2022])</f>
        <v>118</v>
      </c>
      <c r="F29" s="30">
        <f>SUBTOTAL(109,GeeseNumbersTaken[Number of individuals taken reported on licence return 2023])</f>
        <v>372</v>
      </c>
      <c r="G29" s="30"/>
    </row>
    <row r="30" spans="1:7" ht="29.5" customHeight="1" x14ac:dyDescent="0.35">
      <c r="A30" s="58" t="s">
        <v>165</v>
      </c>
      <c r="B30" s="58"/>
      <c r="C30" s="58"/>
      <c r="D30" s="58"/>
      <c r="E30" s="58"/>
      <c r="F30" s="58"/>
    </row>
  </sheetData>
  <mergeCells count="3">
    <mergeCell ref="B10:F10"/>
    <mergeCell ref="B11:G11"/>
    <mergeCell ref="A30:F30"/>
  </mergeCells>
  <phoneticPr fontId="10" type="noConversion"/>
  <hyperlinks>
    <hyperlink ref="A10" r:id="rId1" xr:uid="{00000000-0004-0000-0500-000000000000}"/>
    <hyperlink ref="A11" r:id="rId2" xr:uid="{00000000-0004-0000-0500-000001000000}"/>
  </hyperlinks>
  <pageMargins left="0.7" right="0.7" top="0.75" bottom="0.75" header="0.3" footer="0.3"/>
  <pageSetup paperSize="9" orientation="portrait" r:id="rId3"/>
  <tableParts count="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3"/>
  <sheetViews>
    <sheetView zoomScaleNormal="100" workbookViewId="0">
      <selection activeCell="A2" sqref="A2"/>
    </sheetView>
  </sheetViews>
  <sheetFormatPr defaultRowHeight="14.5" x14ac:dyDescent="0.35"/>
  <cols>
    <col min="1" max="1" width="15.54296875" style="2" customWidth="1"/>
    <col min="2" max="2" width="11" customWidth="1"/>
    <col min="3" max="6" width="10.54296875" customWidth="1"/>
    <col min="7" max="7" width="11.08984375" customWidth="1"/>
    <col min="9" max="9" width="8.7265625" customWidth="1"/>
    <col min="10" max="10" width="10.26953125" customWidth="1"/>
    <col min="11" max="14" width="10.54296875" customWidth="1"/>
    <col min="15" max="15" width="11.36328125" customWidth="1"/>
    <col min="16" max="16" width="10.6328125" customWidth="1"/>
  </cols>
  <sheetData>
    <row r="1" spans="1:16" x14ac:dyDescent="0.35">
      <c r="A1" s="6" t="s">
        <v>68</v>
      </c>
    </row>
    <row r="3" spans="1:16" x14ac:dyDescent="0.35">
      <c r="A3" s="22" t="s">
        <v>69</v>
      </c>
      <c r="J3" s="22" t="s">
        <v>72</v>
      </c>
    </row>
    <row r="4" spans="1:16" ht="58" x14ac:dyDescent="0.35">
      <c r="A4" s="35" t="s">
        <v>11</v>
      </c>
      <c r="B4" s="42" t="s">
        <v>36</v>
      </c>
      <c r="C4" s="42" t="s">
        <v>37</v>
      </c>
      <c r="D4" s="42" t="s">
        <v>38</v>
      </c>
      <c r="E4" s="42" t="s">
        <v>39</v>
      </c>
      <c r="F4" s="42" t="s">
        <v>40</v>
      </c>
      <c r="G4" s="43" t="s">
        <v>153</v>
      </c>
      <c r="J4" s="35" t="s">
        <v>11</v>
      </c>
      <c r="K4" s="42" t="s">
        <v>36</v>
      </c>
      <c r="L4" s="42" t="s">
        <v>37</v>
      </c>
      <c r="M4" s="42" t="s">
        <v>38</v>
      </c>
      <c r="N4" s="42" t="s">
        <v>39</v>
      </c>
      <c r="O4" s="42" t="s">
        <v>40</v>
      </c>
      <c r="P4" s="43" t="s">
        <v>153</v>
      </c>
    </row>
    <row r="5" spans="1:16" ht="43.5" x14ac:dyDescent="0.35">
      <c r="A5" s="32" t="s">
        <v>70</v>
      </c>
      <c r="B5" s="7">
        <v>0</v>
      </c>
      <c r="C5" s="7">
        <v>3</v>
      </c>
      <c r="D5" s="7">
        <v>1</v>
      </c>
      <c r="E5" s="7">
        <v>1</v>
      </c>
      <c r="F5" s="52">
        <v>1</v>
      </c>
      <c r="G5" s="48">
        <v>0</v>
      </c>
      <c r="J5" s="32" t="s">
        <v>70</v>
      </c>
      <c r="K5" s="7">
        <v>0</v>
      </c>
      <c r="L5" s="7">
        <v>2</v>
      </c>
      <c r="M5" s="7">
        <v>0</v>
      </c>
      <c r="N5" s="7">
        <v>0</v>
      </c>
      <c r="O5" s="52">
        <v>0</v>
      </c>
      <c r="P5" s="48">
        <v>0</v>
      </c>
    </row>
    <row r="6" spans="1:16" ht="29" x14ac:dyDescent="0.35">
      <c r="A6" s="32" t="s">
        <v>24</v>
      </c>
      <c r="B6" s="7">
        <v>2</v>
      </c>
      <c r="C6" s="7">
        <v>9</v>
      </c>
      <c r="D6" s="7">
        <v>1</v>
      </c>
      <c r="E6" s="7">
        <v>4</v>
      </c>
      <c r="F6" s="52">
        <v>2</v>
      </c>
      <c r="G6" s="7">
        <v>0</v>
      </c>
      <c r="J6" s="32" t="s">
        <v>24</v>
      </c>
      <c r="K6" s="7">
        <v>2</v>
      </c>
      <c r="L6" s="7">
        <v>8</v>
      </c>
      <c r="M6" s="7">
        <v>3</v>
      </c>
      <c r="N6" s="7">
        <v>11</v>
      </c>
      <c r="O6" s="52">
        <v>0</v>
      </c>
      <c r="P6" s="7">
        <v>0</v>
      </c>
    </row>
    <row r="7" spans="1:16" ht="29" x14ac:dyDescent="0.35">
      <c r="A7" s="32" t="s">
        <v>26</v>
      </c>
      <c r="B7" s="7">
        <v>0</v>
      </c>
      <c r="C7" s="7">
        <v>23</v>
      </c>
      <c r="D7" s="7">
        <v>12</v>
      </c>
      <c r="E7" s="7">
        <v>15</v>
      </c>
      <c r="F7" s="52">
        <v>6</v>
      </c>
      <c r="G7" s="7">
        <v>2</v>
      </c>
      <c r="J7" s="32" t="s">
        <v>26</v>
      </c>
      <c r="K7" s="7">
        <v>0</v>
      </c>
      <c r="L7" s="7">
        <v>36</v>
      </c>
      <c r="M7" s="7">
        <v>3</v>
      </c>
      <c r="N7" s="7">
        <v>13</v>
      </c>
      <c r="O7" s="52">
        <v>0</v>
      </c>
      <c r="P7" s="7">
        <v>1</v>
      </c>
    </row>
    <row r="8" spans="1:16" ht="58" x14ac:dyDescent="0.35">
      <c r="A8" s="32" t="s">
        <v>28</v>
      </c>
      <c r="B8" s="7">
        <v>0</v>
      </c>
      <c r="C8" s="7">
        <v>14</v>
      </c>
      <c r="D8" s="7">
        <v>7</v>
      </c>
      <c r="E8" s="7">
        <v>8</v>
      </c>
      <c r="F8" s="52">
        <v>4</v>
      </c>
      <c r="G8" s="7">
        <v>0</v>
      </c>
      <c r="J8" s="32" t="s">
        <v>28</v>
      </c>
      <c r="K8" s="7">
        <v>0</v>
      </c>
      <c r="L8" s="7">
        <v>13</v>
      </c>
      <c r="M8" s="7">
        <v>1</v>
      </c>
      <c r="N8" s="7">
        <v>6</v>
      </c>
      <c r="O8" s="52">
        <v>0</v>
      </c>
      <c r="P8" s="7">
        <v>0</v>
      </c>
    </row>
    <row r="9" spans="1:16" ht="43.5" x14ac:dyDescent="0.35">
      <c r="A9" s="32" t="s">
        <v>25</v>
      </c>
      <c r="B9" s="7">
        <v>0</v>
      </c>
      <c r="C9" s="7">
        <v>23</v>
      </c>
      <c r="D9" s="7">
        <v>14</v>
      </c>
      <c r="E9" s="7">
        <v>16</v>
      </c>
      <c r="F9" s="52">
        <v>9</v>
      </c>
      <c r="G9" s="14">
        <v>7</v>
      </c>
      <c r="J9" s="32" t="s">
        <v>25</v>
      </c>
      <c r="K9" s="7">
        <v>0</v>
      </c>
      <c r="L9" s="7">
        <v>5</v>
      </c>
      <c r="M9" s="7">
        <v>1</v>
      </c>
      <c r="N9" s="7">
        <v>2</v>
      </c>
      <c r="O9" s="52">
        <v>0</v>
      </c>
      <c r="P9" s="14">
        <v>0</v>
      </c>
    </row>
    <row r="10" spans="1:16" ht="43.5" x14ac:dyDescent="0.35">
      <c r="A10" s="34" t="s">
        <v>136</v>
      </c>
      <c r="B10" s="28">
        <f>SUBTOTAL(109,GullAdultLicencesIssed[Number of licences issued 2019])</f>
        <v>2</v>
      </c>
      <c r="C10" s="28" t="s">
        <v>141</v>
      </c>
      <c r="D10" s="28" t="s">
        <v>142</v>
      </c>
      <c r="E10" s="28" t="s">
        <v>143</v>
      </c>
      <c r="F10" s="30" t="s">
        <v>184</v>
      </c>
      <c r="G10" s="30" t="s">
        <v>173</v>
      </c>
      <c r="J10" s="34" t="s">
        <v>136</v>
      </c>
      <c r="K10" s="28" t="s">
        <v>151</v>
      </c>
      <c r="L10" s="28" t="s">
        <v>145</v>
      </c>
      <c r="M10" s="28" t="s">
        <v>173</v>
      </c>
      <c r="N10" s="28" t="s">
        <v>143</v>
      </c>
      <c r="O10" s="30">
        <f>SUBTOTAL(109,GullChickLicencesIssued[Number of licences issued 2023])</f>
        <v>0</v>
      </c>
      <c r="P10" s="30">
        <f>SUBTOTAL(109,GullChickLicencesIssued[Number of licences issued 2024])</f>
        <v>1</v>
      </c>
    </row>
    <row r="11" spans="1:16" ht="44.15" customHeight="1" x14ac:dyDescent="0.35">
      <c r="A11" s="3" t="s">
        <v>71</v>
      </c>
      <c r="B11" s="57" t="s">
        <v>73</v>
      </c>
      <c r="C11" s="57"/>
      <c r="D11" s="57"/>
      <c r="E11" s="57"/>
      <c r="F11" s="57"/>
      <c r="G11" s="57"/>
      <c r="H11" s="57"/>
      <c r="I11" s="57"/>
      <c r="J11" s="57"/>
      <c r="K11" s="57"/>
      <c r="L11" s="57"/>
      <c r="M11" s="57"/>
      <c r="N11" s="57"/>
    </row>
    <row r="12" spans="1:16" x14ac:dyDescent="0.35">
      <c r="B12" s="61" t="s">
        <v>74</v>
      </c>
      <c r="C12" s="61"/>
      <c r="D12" s="61"/>
      <c r="E12" s="61"/>
      <c r="F12" s="61"/>
      <c r="G12" s="61"/>
      <c r="H12" s="61"/>
      <c r="I12" s="61"/>
      <c r="J12" s="61"/>
      <c r="K12" s="61"/>
      <c r="L12" s="61"/>
      <c r="M12" s="61"/>
      <c r="N12" s="61"/>
    </row>
    <row r="13" spans="1:16" x14ac:dyDescent="0.35">
      <c r="B13" s="39"/>
      <c r="C13" s="39"/>
      <c r="D13" s="39"/>
      <c r="E13" s="39"/>
      <c r="F13" s="39"/>
      <c r="G13" s="39"/>
      <c r="H13" s="39"/>
      <c r="I13" s="39"/>
      <c r="J13" s="39"/>
      <c r="K13" s="39"/>
      <c r="L13" s="39"/>
      <c r="M13" s="39"/>
      <c r="N13" s="39"/>
    </row>
    <row r="15" spans="1:16" x14ac:dyDescent="0.35">
      <c r="A15" s="22" t="s">
        <v>75</v>
      </c>
      <c r="J15" s="22" t="s">
        <v>76</v>
      </c>
    </row>
    <row r="16" spans="1:16" ht="116" x14ac:dyDescent="0.35">
      <c r="A16" s="35" t="s">
        <v>11</v>
      </c>
      <c r="B16" s="43" t="s">
        <v>42</v>
      </c>
      <c r="C16" s="43" t="s">
        <v>43</v>
      </c>
      <c r="D16" s="43" t="s">
        <v>44</v>
      </c>
      <c r="E16" s="43" t="s">
        <v>45</v>
      </c>
      <c r="F16" s="43" t="s">
        <v>46</v>
      </c>
      <c r="G16" s="43" t="s">
        <v>154</v>
      </c>
      <c r="J16" s="35" t="s">
        <v>11</v>
      </c>
      <c r="K16" s="43" t="s">
        <v>42</v>
      </c>
      <c r="L16" s="43" t="s">
        <v>43</v>
      </c>
      <c r="M16" s="43" t="s">
        <v>44</v>
      </c>
      <c r="N16" s="43" t="s">
        <v>45</v>
      </c>
      <c r="O16" s="43" t="s">
        <v>46</v>
      </c>
      <c r="P16" s="43" t="s">
        <v>154</v>
      </c>
    </row>
    <row r="17" spans="1:16" ht="43.5" x14ac:dyDescent="0.35">
      <c r="A17" s="32" t="s">
        <v>70</v>
      </c>
      <c r="B17" s="27" t="s">
        <v>66</v>
      </c>
      <c r="C17" s="7">
        <v>82</v>
      </c>
      <c r="D17" s="7">
        <v>6</v>
      </c>
      <c r="E17" s="7">
        <v>10</v>
      </c>
      <c r="F17" s="50">
        <v>10</v>
      </c>
      <c r="G17" s="46" t="s">
        <v>66</v>
      </c>
      <c r="J17" s="32" t="s">
        <v>70</v>
      </c>
      <c r="K17" s="27" t="s">
        <v>66</v>
      </c>
      <c r="L17" s="27">
        <v>96</v>
      </c>
      <c r="M17" s="27" t="s">
        <v>66</v>
      </c>
      <c r="N17" s="27" t="s">
        <v>66</v>
      </c>
      <c r="O17" s="50" t="s">
        <v>66</v>
      </c>
      <c r="P17" s="50" t="s">
        <v>66</v>
      </c>
    </row>
    <row r="18" spans="1:16" ht="29" x14ac:dyDescent="0.35">
      <c r="A18" s="32" t="s">
        <v>24</v>
      </c>
      <c r="B18" s="7">
        <v>6</v>
      </c>
      <c r="C18" s="7">
        <v>430</v>
      </c>
      <c r="D18" s="7">
        <v>6</v>
      </c>
      <c r="E18" s="7">
        <v>36</v>
      </c>
      <c r="F18" s="50">
        <v>15</v>
      </c>
      <c r="G18" s="46" t="s">
        <v>66</v>
      </c>
      <c r="J18" s="32" t="s">
        <v>24</v>
      </c>
      <c r="K18" s="27">
        <v>5</v>
      </c>
      <c r="L18" s="27">
        <v>214</v>
      </c>
      <c r="M18" s="27">
        <v>8</v>
      </c>
      <c r="N18" s="27">
        <v>35</v>
      </c>
      <c r="O18" s="50" t="s">
        <v>66</v>
      </c>
      <c r="P18" s="50" t="s">
        <v>66</v>
      </c>
    </row>
    <row r="19" spans="1:16" ht="29" x14ac:dyDescent="0.35">
      <c r="A19" s="32" t="s">
        <v>26</v>
      </c>
      <c r="B19" s="27" t="s">
        <v>66</v>
      </c>
      <c r="C19" s="7">
        <v>1311</v>
      </c>
      <c r="D19" s="7">
        <v>187</v>
      </c>
      <c r="E19" s="7">
        <v>94</v>
      </c>
      <c r="F19" s="52">
        <v>70</v>
      </c>
      <c r="G19" s="46">
        <v>8</v>
      </c>
      <c r="J19" s="32" t="s">
        <v>26</v>
      </c>
      <c r="K19" s="27" t="s">
        <v>66</v>
      </c>
      <c r="L19" s="27">
        <v>1089</v>
      </c>
      <c r="M19" s="27">
        <v>24</v>
      </c>
      <c r="N19" s="27">
        <v>70</v>
      </c>
      <c r="O19" s="50" t="s">
        <v>66</v>
      </c>
      <c r="P19" s="27">
        <v>1</v>
      </c>
    </row>
    <row r="20" spans="1:16" ht="58" x14ac:dyDescent="0.35">
      <c r="A20" s="32" t="s">
        <v>28</v>
      </c>
      <c r="B20" s="27" t="s">
        <v>66</v>
      </c>
      <c r="C20" s="7">
        <v>495</v>
      </c>
      <c r="D20" s="7">
        <v>113</v>
      </c>
      <c r="E20" s="7">
        <v>37</v>
      </c>
      <c r="F20" s="52">
        <v>30</v>
      </c>
      <c r="G20" s="46" t="s">
        <v>66</v>
      </c>
      <c r="J20" s="32" t="s">
        <v>28</v>
      </c>
      <c r="K20" s="27" t="s">
        <v>66</v>
      </c>
      <c r="L20" s="27">
        <v>649</v>
      </c>
      <c r="M20" s="27">
        <v>3</v>
      </c>
      <c r="N20" s="27">
        <v>39</v>
      </c>
      <c r="O20" s="50" t="s">
        <v>66</v>
      </c>
      <c r="P20" s="50" t="s">
        <v>66</v>
      </c>
    </row>
    <row r="21" spans="1:16" ht="43.5" x14ac:dyDescent="0.35">
      <c r="A21" s="34" t="s">
        <v>25</v>
      </c>
      <c r="B21" s="28" t="s">
        <v>66</v>
      </c>
      <c r="C21" s="14">
        <v>252</v>
      </c>
      <c r="D21" s="14">
        <v>122</v>
      </c>
      <c r="E21" s="14">
        <v>48</v>
      </c>
      <c r="F21" s="15">
        <v>76</v>
      </c>
      <c r="G21" s="46">
        <v>65</v>
      </c>
      <c r="J21" s="34" t="s">
        <v>25</v>
      </c>
      <c r="K21" s="28" t="s">
        <v>66</v>
      </c>
      <c r="L21" s="28">
        <v>81</v>
      </c>
      <c r="M21" s="28">
        <v>8</v>
      </c>
      <c r="N21" s="28">
        <v>2</v>
      </c>
      <c r="O21" s="30" t="s">
        <v>66</v>
      </c>
      <c r="P21" s="30" t="s">
        <v>66</v>
      </c>
    </row>
    <row r="22" spans="1:16" x14ac:dyDescent="0.35">
      <c r="A22" s="34" t="s">
        <v>41</v>
      </c>
      <c r="B22" s="14">
        <f>SUBTOTAL(109,GullAdultPermittedNumbers[Number of individuals permitted to be killed 2019])</f>
        <v>6</v>
      </c>
      <c r="C22" s="14">
        <f>SUBTOTAL(109,GullAdultPermittedNumbers[Number of individuals permitted to be killed 2020])</f>
        <v>2570</v>
      </c>
      <c r="D22" s="14">
        <f>SUBTOTAL(109,GullAdultPermittedNumbers[Number of individuals permitted to be killed 2021])</f>
        <v>434</v>
      </c>
      <c r="E22" s="14">
        <f>SUBTOTAL(109,GullAdultPermittedNumbers[Number of individuals permitted to be killed 2022])</f>
        <v>225</v>
      </c>
      <c r="F22" s="15">
        <f>SUBTOTAL(109,GullAdultPermittedNumbers[Number of individuals permitted to be killed 2023])</f>
        <v>201</v>
      </c>
      <c r="G22" s="15">
        <f>SUBTOTAL(109,GullAdultPermittedNumbers[Number of individuals permitted to be killed 2024])</f>
        <v>73</v>
      </c>
      <c r="J22" s="34" t="s">
        <v>41</v>
      </c>
      <c r="K22" s="28">
        <f>SUBTOTAL(109,GullChickPermittedNumbers[Number of individuals permitted to be killed 2019])</f>
        <v>5</v>
      </c>
      <c r="L22" s="28">
        <f>SUBTOTAL(109,GullChickPermittedNumbers[Number of individuals permitted to be killed 2020])</f>
        <v>2129</v>
      </c>
      <c r="M22" s="28">
        <f>SUBTOTAL(109,GullChickPermittedNumbers[Number of individuals permitted to be killed 2021])</f>
        <v>43</v>
      </c>
      <c r="N22" s="28">
        <f>SUBTOTAL(109,GullChickPermittedNumbers[Number of individuals permitted to be killed 2022])</f>
        <v>146</v>
      </c>
      <c r="O22" s="30">
        <f>SUBTOTAL(109,GullChickPermittedNumbers[Number of individuals permitted to be killed 2023])</f>
        <v>0</v>
      </c>
      <c r="P22" s="30">
        <f>SUBTOTAL(109,GullChickPermittedNumbers[Number of individuals permitted to be killed 2024])</f>
        <v>1</v>
      </c>
    </row>
    <row r="25" spans="1:16" x14ac:dyDescent="0.35">
      <c r="A25" s="22" t="s">
        <v>77</v>
      </c>
      <c r="J25" s="22" t="s">
        <v>78</v>
      </c>
    </row>
    <row r="26" spans="1:16" ht="101.5" x14ac:dyDescent="0.35">
      <c r="A26" s="35" t="s">
        <v>11</v>
      </c>
      <c r="B26" s="43" t="s">
        <v>49</v>
      </c>
      <c r="C26" s="43" t="s">
        <v>50</v>
      </c>
      <c r="D26" s="43" t="s">
        <v>51</v>
      </c>
      <c r="E26" s="43" t="s">
        <v>52</v>
      </c>
      <c r="F26" s="43" t="s">
        <v>53</v>
      </c>
      <c r="G26" s="43" t="s">
        <v>155</v>
      </c>
      <c r="J26" s="35" t="s">
        <v>11</v>
      </c>
      <c r="K26" s="43" t="s">
        <v>49</v>
      </c>
      <c r="L26" s="43" t="s">
        <v>50</v>
      </c>
      <c r="M26" s="43" t="s">
        <v>51</v>
      </c>
      <c r="N26" s="43" t="s">
        <v>52</v>
      </c>
      <c r="O26" s="43" t="s">
        <v>53</v>
      </c>
      <c r="P26" s="43" t="s">
        <v>155</v>
      </c>
    </row>
    <row r="27" spans="1:16" ht="43.5" x14ac:dyDescent="0.35">
      <c r="A27" s="32" t="s">
        <v>70</v>
      </c>
      <c r="B27" s="27" t="s">
        <v>66</v>
      </c>
      <c r="C27" s="27">
        <v>2</v>
      </c>
      <c r="D27" s="27">
        <v>0</v>
      </c>
      <c r="E27" s="27">
        <v>2</v>
      </c>
      <c r="F27" s="50">
        <v>0</v>
      </c>
      <c r="G27" s="46"/>
      <c r="J27" s="32" t="s">
        <v>70</v>
      </c>
      <c r="K27" s="27" t="s">
        <v>66</v>
      </c>
      <c r="L27" s="27">
        <v>0</v>
      </c>
      <c r="M27" s="27" t="s">
        <v>66</v>
      </c>
      <c r="N27" s="27" t="s">
        <v>66</v>
      </c>
      <c r="O27" s="50" t="s">
        <v>66</v>
      </c>
      <c r="P27" s="46"/>
    </row>
    <row r="28" spans="1:16" ht="29" x14ac:dyDescent="0.35">
      <c r="A28" s="32" t="s">
        <v>24</v>
      </c>
      <c r="B28" s="27">
        <v>10</v>
      </c>
      <c r="C28" s="27">
        <v>71</v>
      </c>
      <c r="D28" s="27">
        <v>0</v>
      </c>
      <c r="E28" s="27">
        <v>20</v>
      </c>
      <c r="F28" s="50">
        <v>0</v>
      </c>
      <c r="G28" s="27"/>
      <c r="J28" s="32" t="s">
        <v>24</v>
      </c>
      <c r="K28" s="27">
        <v>7</v>
      </c>
      <c r="L28" s="27">
        <v>33</v>
      </c>
      <c r="M28" s="27">
        <v>6</v>
      </c>
      <c r="N28" s="27">
        <v>10</v>
      </c>
      <c r="O28" s="50" t="s">
        <v>66</v>
      </c>
      <c r="P28" s="27"/>
    </row>
    <row r="29" spans="1:16" ht="29" x14ac:dyDescent="0.35">
      <c r="A29" s="32" t="s">
        <v>26</v>
      </c>
      <c r="B29" s="27" t="s">
        <v>66</v>
      </c>
      <c r="C29" s="27">
        <v>426</v>
      </c>
      <c r="D29" s="27">
        <v>71</v>
      </c>
      <c r="E29" s="27">
        <v>15</v>
      </c>
      <c r="F29" s="50">
        <v>0</v>
      </c>
      <c r="G29" s="27"/>
      <c r="J29" s="32" t="s">
        <v>26</v>
      </c>
      <c r="K29" s="27" t="s">
        <v>66</v>
      </c>
      <c r="L29" s="27">
        <v>159</v>
      </c>
      <c r="M29" s="27">
        <v>5</v>
      </c>
      <c r="N29" s="27">
        <v>35</v>
      </c>
      <c r="O29" s="50" t="s">
        <v>66</v>
      </c>
      <c r="P29" s="27"/>
    </row>
    <row r="30" spans="1:16" ht="58" x14ac:dyDescent="0.35">
      <c r="A30" s="32" t="s">
        <v>28</v>
      </c>
      <c r="B30" s="27" t="s">
        <v>66</v>
      </c>
      <c r="C30" s="27">
        <v>121</v>
      </c>
      <c r="D30" s="27">
        <v>32</v>
      </c>
      <c r="E30" s="27">
        <v>2</v>
      </c>
      <c r="F30" s="50">
        <v>22</v>
      </c>
      <c r="G30" s="27"/>
      <c r="J30" s="32" t="s">
        <v>28</v>
      </c>
      <c r="K30" s="27" t="s">
        <v>66</v>
      </c>
      <c r="L30" s="27">
        <v>28</v>
      </c>
      <c r="M30" s="27">
        <v>3</v>
      </c>
      <c r="N30" s="27">
        <v>12</v>
      </c>
      <c r="O30" s="50" t="s">
        <v>66</v>
      </c>
      <c r="P30" s="27"/>
    </row>
    <row r="31" spans="1:16" ht="43.5" x14ac:dyDescent="0.35">
      <c r="A31" s="34" t="s">
        <v>25</v>
      </c>
      <c r="B31" s="28" t="s">
        <v>66</v>
      </c>
      <c r="C31" s="28">
        <v>97</v>
      </c>
      <c r="D31" s="28">
        <v>61</v>
      </c>
      <c r="E31" s="28">
        <v>39</v>
      </c>
      <c r="F31" s="30">
        <v>61</v>
      </c>
      <c r="G31" s="28"/>
      <c r="J31" s="32" t="s">
        <v>25</v>
      </c>
      <c r="K31" s="27" t="s">
        <v>66</v>
      </c>
      <c r="L31" s="27">
        <v>12</v>
      </c>
      <c r="M31" s="27">
        <v>5</v>
      </c>
      <c r="N31" s="27">
        <v>15</v>
      </c>
      <c r="O31" s="50" t="s">
        <v>66</v>
      </c>
      <c r="P31" s="28"/>
    </row>
    <row r="32" spans="1:16" x14ac:dyDescent="0.35">
      <c r="A32" s="34" t="s">
        <v>41</v>
      </c>
      <c r="B32" s="28">
        <f>SUBTOTAL(109,GullAdultNumbersTaken[Number of individuals taken reported on licence return 2019])</f>
        <v>10</v>
      </c>
      <c r="C32" s="28">
        <f>SUBTOTAL(109,GullAdultNumbersTaken[Number of individuals taken reported on licence return 2020])</f>
        <v>717</v>
      </c>
      <c r="D32" s="28">
        <f>SUBTOTAL(109,GullAdultNumbersTaken[Number of individuals taken reported on licence return 2021])</f>
        <v>164</v>
      </c>
      <c r="E32" s="28">
        <f>SUBTOTAL(109,GullAdultNumbersTaken[Number of individuals taken reported on licence return 2022])</f>
        <v>78</v>
      </c>
      <c r="F32" s="30">
        <f>SUBTOTAL(109,GullAdultNumbersTaken[Number of individuals taken reported on licence return 2023])</f>
        <v>83</v>
      </c>
      <c r="G32" s="30">
        <f>SUBTOTAL(109,GullAdultNumbersTaken[Number of individuals taken reported on licence return 2024])</f>
        <v>0</v>
      </c>
      <c r="J32" s="34" t="s">
        <v>41</v>
      </c>
      <c r="K32" s="14">
        <f>SUBTOTAL(109,GullChickNumbersTaken[Number of individuals taken reported on licence return 2019])</f>
        <v>7</v>
      </c>
      <c r="L32" s="14">
        <f>SUBTOTAL(109,GullChickNumbersTaken[Number of individuals taken reported on licence return 2020])</f>
        <v>232</v>
      </c>
      <c r="M32" s="14">
        <f>SUBTOTAL(109,GullChickNumbersTaken[Number of individuals taken reported on licence return 2021])</f>
        <v>19</v>
      </c>
      <c r="N32" s="14">
        <f>SUBTOTAL(109,GullChickNumbersTaken[Number of individuals taken reported on licence return 2022])</f>
        <v>72</v>
      </c>
      <c r="O32" s="15">
        <f>SUBTOTAL(109,GullChickNumbersTaken[Number of individuals taken reported on licence return 2023])</f>
        <v>0</v>
      </c>
      <c r="P32" s="15">
        <f>SUBTOTAL(109,GullChickNumbersTaken[Number of individuals taken reported on licence return 2024])</f>
        <v>0</v>
      </c>
    </row>
    <row r="33" spans="1:6" ht="29" customHeight="1" x14ac:dyDescent="0.35">
      <c r="A33" s="58" t="s">
        <v>165</v>
      </c>
      <c r="B33" s="58"/>
      <c r="C33" s="58"/>
      <c r="D33" s="58"/>
      <c r="E33" s="58"/>
      <c r="F33" s="58"/>
    </row>
  </sheetData>
  <mergeCells count="3">
    <mergeCell ref="B11:N11"/>
    <mergeCell ref="B12:N12"/>
    <mergeCell ref="A33:F33"/>
  </mergeCells>
  <phoneticPr fontId="10" type="noConversion"/>
  <hyperlinks>
    <hyperlink ref="B12:N12" r:id="rId1" location=":~:text=Changes%20to%20gull%20public%20health,public%20health%20or%20safety%20issues." display="Changes to gull public health or safety licences - August 2021" xr:uid="{00000000-0004-0000-0600-000000000000}"/>
  </hyperlinks>
  <pageMargins left="0.7" right="0.7" top="0.75" bottom="0.75" header="0.3" footer="0.3"/>
  <pageSetup paperSize="9" orientation="portrait" r:id="rId2"/>
  <tableParts count="6">
    <tablePart r:id="rId3"/>
    <tablePart r:id="rId4"/>
    <tablePart r:id="rId5"/>
    <tablePart r:id="rId6"/>
    <tablePart r:id="rId7"/>
    <tablePart r:id="rId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2"/>
  <sheetViews>
    <sheetView workbookViewId="0">
      <selection activeCell="A2" sqref="A2"/>
    </sheetView>
  </sheetViews>
  <sheetFormatPr defaultRowHeight="14.5" x14ac:dyDescent="0.35"/>
  <cols>
    <col min="1" max="1" width="15.81640625" customWidth="1"/>
    <col min="2" max="2" width="10" customWidth="1"/>
    <col min="3" max="6" width="10.26953125" customWidth="1"/>
    <col min="7" max="7" width="10.36328125" customWidth="1"/>
  </cols>
  <sheetData>
    <row r="1" spans="1:7" x14ac:dyDescent="0.35">
      <c r="A1" s="38" t="s">
        <v>92</v>
      </c>
    </row>
    <row r="3" spans="1:7" x14ac:dyDescent="0.35">
      <c r="A3" s="22" t="s">
        <v>47</v>
      </c>
    </row>
    <row r="4" spans="1:7" ht="58" x14ac:dyDescent="0.35">
      <c r="A4" s="17" t="s">
        <v>11</v>
      </c>
      <c r="B4" s="42" t="s">
        <v>36</v>
      </c>
      <c r="C4" s="42" t="s">
        <v>37</v>
      </c>
      <c r="D4" s="42" t="s">
        <v>38</v>
      </c>
      <c r="E4" s="42" t="s">
        <v>39</v>
      </c>
      <c r="F4" s="42" t="s">
        <v>40</v>
      </c>
      <c r="G4" s="42" t="s">
        <v>153</v>
      </c>
    </row>
    <row r="5" spans="1:7" x14ac:dyDescent="0.35">
      <c r="A5" s="8" t="s">
        <v>95</v>
      </c>
      <c r="B5" s="7">
        <v>8</v>
      </c>
      <c r="C5" s="7">
        <v>42</v>
      </c>
      <c r="D5" s="7">
        <v>59</v>
      </c>
      <c r="E5" s="7">
        <v>43</v>
      </c>
      <c r="F5" s="52">
        <v>48</v>
      </c>
      <c r="G5" s="48">
        <v>78</v>
      </c>
    </row>
    <row r="6" spans="1:7" x14ac:dyDescent="0.35">
      <c r="A6" s="8" t="s">
        <v>93</v>
      </c>
      <c r="B6" s="7">
        <v>1</v>
      </c>
      <c r="C6" s="7">
        <v>5</v>
      </c>
      <c r="D6" s="7">
        <v>42</v>
      </c>
      <c r="E6" s="7">
        <v>21</v>
      </c>
      <c r="F6" s="52">
        <v>29</v>
      </c>
      <c r="G6" s="14">
        <v>31</v>
      </c>
    </row>
    <row r="7" spans="1:7" ht="29" x14ac:dyDescent="0.35">
      <c r="A7" s="34" t="s">
        <v>136</v>
      </c>
      <c r="B7" s="14" t="s">
        <v>144</v>
      </c>
      <c r="C7" s="14" t="s">
        <v>145</v>
      </c>
      <c r="D7" s="14" t="s">
        <v>174</v>
      </c>
      <c r="E7" s="14">
        <f>SUBTOTAL(109,HareLicencesIssued[Number of licences issued 2022])</f>
        <v>64</v>
      </c>
      <c r="F7" s="15">
        <f>SUBTOTAL(109,HareLicencesIssued[Number of licences issued 2023])</f>
        <v>77</v>
      </c>
      <c r="G7" s="30" t="s">
        <v>178</v>
      </c>
    </row>
    <row r="10" spans="1:7" x14ac:dyDescent="0.35">
      <c r="A10" s="22" t="s">
        <v>48</v>
      </c>
    </row>
    <row r="11" spans="1:7" ht="72.5" x14ac:dyDescent="0.35">
      <c r="A11" s="17" t="s">
        <v>11</v>
      </c>
      <c r="B11" s="43" t="s">
        <v>42</v>
      </c>
      <c r="C11" s="43" t="s">
        <v>43</v>
      </c>
      <c r="D11" s="43" t="s">
        <v>44</v>
      </c>
      <c r="E11" s="43" t="s">
        <v>45</v>
      </c>
      <c r="F11" s="43" t="s">
        <v>46</v>
      </c>
      <c r="G11" s="42" t="s">
        <v>154</v>
      </c>
    </row>
    <row r="12" spans="1:7" x14ac:dyDescent="0.35">
      <c r="A12" s="8" t="s">
        <v>95</v>
      </c>
      <c r="B12" s="7">
        <v>230</v>
      </c>
      <c r="C12" s="7">
        <v>1631</v>
      </c>
      <c r="D12" s="7">
        <v>1331</v>
      </c>
      <c r="E12" s="7">
        <v>1714</v>
      </c>
      <c r="F12" s="52">
        <v>1645</v>
      </c>
      <c r="G12" s="48">
        <v>2924</v>
      </c>
    </row>
    <row r="13" spans="1:7" x14ac:dyDescent="0.35">
      <c r="A13" s="8" t="s">
        <v>93</v>
      </c>
      <c r="B13" s="7">
        <v>10</v>
      </c>
      <c r="C13" s="7">
        <v>570</v>
      </c>
      <c r="D13" s="7">
        <v>2594</v>
      </c>
      <c r="E13" s="7">
        <v>1679</v>
      </c>
      <c r="F13" s="52">
        <v>2544</v>
      </c>
      <c r="G13" s="14">
        <v>2522</v>
      </c>
    </row>
    <row r="14" spans="1:7" x14ac:dyDescent="0.35">
      <c r="A14" s="13" t="s">
        <v>41</v>
      </c>
      <c r="B14" s="14">
        <f>SUBTOTAL(109,HarePermittedNumbers[Number of individuals permitted to be killed 2019])</f>
        <v>240</v>
      </c>
      <c r="C14" s="14">
        <f>SUBTOTAL(109,HarePermittedNumbers[Number of individuals permitted to be killed 2020])</f>
        <v>2201</v>
      </c>
      <c r="D14" s="14">
        <f>SUBTOTAL(109,HarePermittedNumbers[Number of individuals permitted to be killed 2021])</f>
        <v>3925</v>
      </c>
      <c r="E14" s="14">
        <f>SUBTOTAL(109,HarePermittedNumbers[Number of individuals permitted to be killed 2022])</f>
        <v>3393</v>
      </c>
      <c r="F14" s="15">
        <f>SUBTOTAL(109,HarePermittedNumbers[Number of individuals permitted to be killed 2023])</f>
        <v>4189</v>
      </c>
      <c r="G14" s="15">
        <f>SUBTOTAL(109,HarePermittedNumbers[Number of individuals permitted to be killed 2024])</f>
        <v>5446</v>
      </c>
    </row>
    <row r="17" spans="1:7" x14ac:dyDescent="0.35">
      <c r="A17" s="22" t="s">
        <v>54</v>
      </c>
    </row>
    <row r="18" spans="1:7" ht="101.5" x14ac:dyDescent="0.35">
      <c r="A18" s="17" t="s">
        <v>11</v>
      </c>
      <c r="B18" s="43" t="s">
        <v>49</v>
      </c>
      <c r="C18" s="43" t="s">
        <v>50</v>
      </c>
      <c r="D18" s="43" t="s">
        <v>51</v>
      </c>
      <c r="E18" s="43" t="s">
        <v>52</v>
      </c>
      <c r="F18" s="43" t="s">
        <v>53</v>
      </c>
      <c r="G18" s="42" t="s">
        <v>155</v>
      </c>
    </row>
    <row r="19" spans="1:7" x14ac:dyDescent="0.35">
      <c r="A19" s="8" t="s">
        <v>95</v>
      </c>
      <c r="B19" s="7">
        <v>97</v>
      </c>
      <c r="C19" s="7">
        <v>688</v>
      </c>
      <c r="D19" s="7">
        <v>610</v>
      </c>
      <c r="E19" s="7">
        <v>963</v>
      </c>
      <c r="F19" s="52">
        <v>1187</v>
      </c>
      <c r="G19" s="48"/>
    </row>
    <row r="20" spans="1:7" x14ac:dyDescent="0.35">
      <c r="A20" s="8" t="s">
        <v>93</v>
      </c>
      <c r="B20" s="7">
        <v>33</v>
      </c>
      <c r="C20" s="7">
        <v>517</v>
      </c>
      <c r="D20" s="7">
        <v>1257</v>
      </c>
      <c r="E20" s="7">
        <v>751</v>
      </c>
      <c r="F20" s="52">
        <v>869</v>
      </c>
      <c r="G20" s="14"/>
    </row>
    <row r="21" spans="1:7" x14ac:dyDescent="0.35">
      <c r="A21" s="13" t="s">
        <v>41</v>
      </c>
      <c r="B21" s="14">
        <f>SUBTOTAL(109,HareNumbersTaken[Number of individuals taken reported on licence return 2019])</f>
        <v>130</v>
      </c>
      <c r="C21" s="14">
        <f>SUBTOTAL(109,HareNumbersTaken[Number of individuals taken reported on licence return 2020])</f>
        <v>1205</v>
      </c>
      <c r="D21" s="14">
        <f>SUBTOTAL(109,HareNumbersTaken[Number of individuals taken reported on licence return 2021])</f>
        <v>1867</v>
      </c>
      <c r="E21" s="14">
        <f>SUBTOTAL(109,HareNumbersTaken[Number of individuals taken reported on licence return 2022])</f>
        <v>1714</v>
      </c>
      <c r="F21" s="15">
        <f>SUBTOTAL(109,HareNumbersTaken[Number of individuals taken reported on licence return 2023])</f>
        <v>2056</v>
      </c>
      <c r="G21" s="15"/>
    </row>
    <row r="22" spans="1:7" ht="29.15" customHeight="1" x14ac:dyDescent="0.35">
      <c r="A22" s="58" t="s">
        <v>172</v>
      </c>
      <c r="B22" s="58"/>
      <c r="C22" s="58"/>
      <c r="D22" s="58"/>
      <c r="E22" s="58"/>
      <c r="F22" s="58"/>
    </row>
  </sheetData>
  <mergeCells count="1">
    <mergeCell ref="A22:F22"/>
  </mergeCells>
  <phoneticPr fontId="10" type="noConversion"/>
  <pageMargins left="0.7" right="0.7" top="0.75" bottom="0.75" header="0.3" footer="0.3"/>
  <pageSetup paperSize="9" orientation="portrait" r:id="rId1"/>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4"/>
  <sheetViews>
    <sheetView zoomScaleNormal="100" workbookViewId="0">
      <selection activeCell="A2" sqref="A2"/>
    </sheetView>
  </sheetViews>
  <sheetFormatPr defaultRowHeight="14.5" x14ac:dyDescent="0.35"/>
  <cols>
    <col min="1" max="1" width="24" customWidth="1"/>
    <col min="2" max="6" width="10.26953125" customWidth="1"/>
    <col min="7" max="7" width="10.453125" customWidth="1"/>
  </cols>
  <sheetData>
    <row r="1" spans="1:7" x14ac:dyDescent="0.35">
      <c r="A1" s="6" t="s">
        <v>55</v>
      </c>
    </row>
    <row r="3" spans="1:7" x14ac:dyDescent="0.35">
      <c r="A3" s="22" t="s">
        <v>47</v>
      </c>
    </row>
    <row r="4" spans="1:7" ht="72.5" x14ac:dyDescent="0.35">
      <c r="A4" s="17" t="s">
        <v>11</v>
      </c>
      <c r="B4" s="43" t="s">
        <v>36</v>
      </c>
      <c r="C4" s="43" t="s">
        <v>37</v>
      </c>
      <c r="D4" s="43" t="s">
        <v>38</v>
      </c>
      <c r="E4" s="43" t="s">
        <v>39</v>
      </c>
      <c r="F4" s="43" t="s">
        <v>40</v>
      </c>
      <c r="G4" s="42" t="s">
        <v>153</v>
      </c>
    </row>
    <row r="5" spans="1:7" x14ac:dyDescent="0.35">
      <c r="A5" s="8" t="s">
        <v>59</v>
      </c>
      <c r="B5" s="7">
        <v>1</v>
      </c>
      <c r="C5" s="7">
        <v>1</v>
      </c>
      <c r="D5" s="7">
        <v>1</v>
      </c>
      <c r="E5" s="7">
        <v>0</v>
      </c>
      <c r="F5" s="52">
        <v>1</v>
      </c>
      <c r="G5" s="48">
        <v>0</v>
      </c>
    </row>
    <row r="6" spans="1:7" x14ac:dyDescent="0.35">
      <c r="A6" s="8" t="s">
        <v>57</v>
      </c>
      <c r="B6" s="7">
        <v>0</v>
      </c>
      <c r="C6" s="7">
        <v>1</v>
      </c>
      <c r="D6" s="7">
        <v>0</v>
      </c>
      <c r="E6" s="7">
        <v>0</v>
      </c>
      <c r="F6" s="52">
        <v>0</v>
      </c>
      <c r="G6" s="7">
        <v>0</v>
      </c>
    </row>
    <row r="7" spans="1:7" x14ac:dyDescent="0.35">
      <c r="A7" s="8" t="s">
        <v>29</v>
      </c>
      <c r="B7" s="7">
        <v>0</v>
      </c>
      <c r="C7" s="7">
        <v>17</v>
      </c>
      <c r="D7" s="7">
        <v>11</v>
      </c>
      <c r="E7" s="7">
        <v>16</v>
      </c>
      <c r="F7" s="52">
        <v>15</v>
      </c>
      <c r="G7" s="7">
        <v>5</v>
      </c>
    </row>
    <row r="8" spans="1:7" x14ac:dyDescent="0.35">
      <c r="A8" s="8" t="s">
        <v>56</v>
      </c>
      <c r="B8" s="7">
        <v>0</v>
      </c>
      <c r="C8" s="7">
        <v>0</v>
      </c>
      <c r="D8" s="7">
        <v>0</v>
      </c>
      <c r="E8" s="7">
        <v>1</v>
      </c>
      <c r="F8" s="52">
        <v>0</v>
      </c>
      <c r="G8" s="7">
        <v>0</v>
      </c>
    </row>
    <row r="9" spans="1:7" x14ac:dyDescent="0.35">
      <c r="A9" s="8" t="s">
        <v>17</v>
      </c>
      <c r="B9" s="7">
        <v>0</v>
      </c>
      <c r="C9" s="7">
        <v>3</v>
      </c>
      <c r="D9" s="7">
        <v>4</v>
      </c>
      <c r="E9" s="7">
        <v>0</v>
      </c>
      <c r="F9" s="52">
        <v>0</v>
      </c>
      <c r="G9" s="7">
        <v>0</v>
      </c>
    </row>
    <row r="10" spans="1:7" x14ac:dyDescent="0.35">
      <c r="A10" s="8" t="s">
        <v>63</v>
      </c>
      <c r="B10" s="7">
        <v>0</v>
      </c>
      <c r="C10" s="7">
        <v>0</v>
      </c>
      <c r="D10" s="7">
        <v>0</v>
      </c>
      <c r="E10" s="7">
        <v>1</v>
      </c>
      <c r="F10" s="52">
        <v>0</v>
      </c>
      <c r="G10" s="7">
        <v>0</v>
      </c>
    </row>
    <row r="11" spans="1:7" x14ac:dyDescent="0.35">
      <c r="A11" s="8" t="s">
        <v>15</v>
      </c>
      <c r="B11" s="7">
        <v>3</v>
      </c>
      <c r="C11" s="7">
        <v>2</v>
      </c>
      <c r="D11" s="7">
        <v>1</v>
      </c>
      <c r="E11" s="7">
        <v>0</v>
      </c>
      <c r="F11" s="52">
        <v>0</v>
      </c>
      <c r="G11" s="7">
        <v>1</v>
      </c>
    </row>
    <row r="12" spans="1:7" x14ac:dyDescent="0.35">
      <c r="A12" s="8" t="s">
        <v>30</v>
      </c>
      <c r="B12" s="7">
        <v>0</v>
      </c>
      <c r="C12" s="7">
        <v>2</v>
      </c>
      <c r="D12" s="7">
        <v>2</v>
      </c>
      <c r="E12" s="7">
        <v>0</v>
      </c>
      <c r="F12" s="52">
        <v>0</v>
      </c>
      <c r="G12" s="7">
        <v>0</v>
      </c>
    </row>
    <row r="13" spans="1:7" x14ac:dyDescent="0.35">
      <c r="A13" s="8" t="s">
        <v>62</v>
      </c>
      <c r="B13" s="7">
        <v>1</v>
      </c>
      <c r="C13" s="7">
        <v>4</v>
      </c>
      <c r="D13" s="7">
        <v>9</v>
      </c>
      <c r="E13" s="7">
        <v>3</v>
      </c>
      <c r="F13" s="52">
        <v>0</v>
      </c>
      <c r="G13" s="7">
        <v>2</v>
      </c>
    </row>
    <row r="14" spans="1:7" x14ac:dyDescent="0.35">
      <c r="A14" s="8" t="s">
        <v>31</v>
      </c>
      <c r="B14" s="7">
        <v>0</v>
      </c>
      <c r="C14" s="7">
        <v>6</v>
      </c>
      <c r="D14" s="7">
        <v>8</v>
      </c>
      <c r="E14" s="7">
        <v>3</v>
      </c>
      <c r="F14" s="52">
        <v>6</v>
      </c>
      <c r="G14" s="7">
        <v>0</v>
      </c>
    </row>
    <row r="15" spans="1:7" x14ac:dyDescent="0.35">
      <c r="A15" s="8" t="s">
        <v>28</v>
      </c>
      <c r="B15" s="7">
        <v>0</v>
      </c>
      <c r="C15" s="7">
        <v>0</v>
      </c>
      <c r="D15" s="7">
        <v>0</v>
      </c>
      <c r="E15" s="7">
        <v>0</v>
      </c>
      <c r="F15" s="52">
        <v>3</v>
      </c>
      <c r="G15" s="7">
        <v>2</v>
      </c>
    </row>
    <row r="16" spans="1:7" x14ac:dyDescent="0.35">
      <c r="A16" s="8" t="s">
        <v>32</v>
      </c>
      <c r="B16" s="7">
        <v>0</v>
      </c>
      <c r="C16" s="7">
        <v>5</v>
      </c>
      <c r="D16" s="7">
        <v>2</v>
      </c>
      <c r="E16" s="7">
        <v>7</v>
      </c>
      <c r="F16" s="52">
        <v>13</v>
      </c>
      <c r="G16" s="7">
        <v>1</v>
      </c>
    </row>
    <row r="17" spans="1:7" x14ac:dyDescent="0.35">
      <c r="A17" s="8" t="s">
        <v>64</v>
      </c>
      <c r="B17" s="7">
        <v>0</v>
      </c>
      <c r="C17" s="7">
        <v>2</v>
      </c>
      <c r="D17" s="7">
        <v>0</v>
      </c>
      <c r="E17" s="7">
        <v>0</v>
      </c>
      <c r="F17" s="52">
        <v>0</v>
      </c>
      <c r="G17" s="7">
        <v>0</v>
      </c>
    </row>
    <row r="18" spans="1:7" x14ac:dyDescent="0.35">
      <c r="A18" s="8" t="s">
        <v>60</v>
      </c>
      <c r="B18" s="7">
        <v>1</v>
      </c>
      <c r="C18" s="7">
        <v>9</v>
      </c>
      <c r="D18" s="7">
        <v>10</v>
      </c>
      <c r="E18" s="7">
        <v>3</v>
      </c>
      <c r="F18" s="52">
        <v>3</v>
      </c>
      <c r="G18" s="7">
        <v>0</v>
      </c>
    </row>
    <row r="19" spans="1:7" x14ac:dyDescent="0.35">
      <c r="A19" s="8" t="s">
        <v>33</v>
      </c>
      <c r="B19" s="7">
        <v>0</v>
      </c>
      <c r="C19" s="7">
        <v>4</v>
      </c>
      <c r="D19" s="7">
        <v>7</v>
      </c>
      <c r="E19" s="7">
        <v>6</v>
      </c>
      <c r="F19" s="52">
        <v>3</v>
      </c>
      <c r="G19" s="7">
        <v>0</v>
      </c>
    </row>
    <row r="20" spans="1:7" x14ac:dyDescent="0.35">
      <c r="A20" s="8" t="s">
        <v>34</v>
      </c>
      <c r="B20" s="7">
        <v>2</v>
      </c>
      <c r="C20" s="7">
        <v>1</v>
      </c>
      <c r="D20" s="7">
        <v>4</v>
      </c>
      <c r="E20" s="7">
        <v>7</v>
      </c>
      <c r="F20" s="52">
        <v>4</v>
      </c>
      <c r="G20" s="7">
        <v>0</v>
      </c>
    </row>
    <row r="21" spans="1:7" x14ac:dyDescent="0.35">
      <c r="A21" s="8" t="s">
        <v>58</v>
      </c>
      <c r="B21" s="7">
        <v>1</v>
      </c>
      <c r="C21" s="7">
        <v>3</v>
      </c>
      <c r="D21" s="7">
        <v>4</v>
      </c>
      <c r="E21" s="7">
        <v>1</v>
      </c>
      <c r="F21" s="52">
        <v>1</v>
      </c>
      <c r="G21" s="7">
        <v>1</v>
      </c>
    </row>
    <row r="22" spans="1:7" x14ac:dyDescent="0.35">
      <c r="A22" s="8" t="s">
        <v>61</v>
      </c>
      <c r="B22" s="7">
        <v>0</v>
      </c>
      <c r="C22" s="7">
        <v>1</v>
      </c>
      <c r="D22" s="7">
        <v>0</v>
      </c>
      <c r="E22" s="7">
        <v>0</v>
      </c>
      <c r="F22" s="52">
        <v>0</v>
      </c>
      <c r="G22" s="7">
        <v>0</v>
      </c>
    </row>
    <row r="23" spans="1:7" x14ac:dyDescent="0.35">
      <c r="A23" s="13" t="s">
        <v>19</v>
      </c>
      <c r="B23" s="14">
        <v>0</v>
      </c>
      <c r="C23" s="14">
        <v>1</v>
      </c>
      <c r="D23" s="14">
        <v>1</v>
      </c>
      <c r="E23" s="14">
        <v>2</v>
      </c>
      <c r="F23" s="15">
        <v>1</v>
      </c>
      <c r="G23" s="14">
        <v>0</v>
      </c>
    </row>
    <row r="24" spans="1:7" x14ac:dyDescent="0.35">
      <c r="A24" s="13" t="s">
        <v>136</v>
      </c>
      <c r="B24" s="14" t="s">
        <v>137</v>
      </c>
      <c r="C24" s="14" t="s">
        <v>138</v>
      </c>
      <c r="D24" s="14" t="s">
        <v>139</v>
      </c>
      <c r="E24" s="14" t="s">
        <v>140</v>
      </c>
      <c r="F24" s="14" t="s">
        <v>140</v>
      </c>
      <c r="G24" s="14" t="s">
        <v>157</v>
      </c>
    </row>
    <row r="27" spans="1:7" x14ac:dyDescent="0.35">
      <c r="A27" s="22" t="s">
        <v>48</v>
      </c>
    </row>
    <row r="28" spans="1:7" ht="72.5" x14ac:dyDescent="0.35">
      <c r="A28" s="17" t="s">
        <v>11</v>
      </c>
      <c r="B28" s="16" t="s">
        <v>42</v>
      </c>
      <c r="C28" s="16" t="s">
        <v>43</v>
      </c>
      <c r="D28" s="16" t="s">
        <v>44</v>
      </c>
      <c r="E28" s="16" t="s">
        <v>45</v>
      </c>
      <c r="F28" s="16" t="s">
        <v>46</v>
      </c>
      <c r="G28" s="33" t="s">
        <v>154</v>
      </c>
    </row>
    <row r="29" spans="1:7" ht="18.5" x14ac:dyDescent="0.35">
      <c r="A29" s="8" t="s">
        <v>59</v>
      </c>
      <c r="B29" s="23" t="s">
        <v>14</v>
      </c>
      <c r="C29" s="27">
        <v>1</v>
      </c>
      <c r="D29" s="27">
        <v>1</v>
      </c>
      <c r="E29" s="27" t="s">
        <v>66</v>
      </c>
      <c r="F29" s="27">
        <v>2</v>
      </c>
      <c r="G29" s="46" t="s">
        <v>66</v>
      </c>
    </row>
    <row r="30" spans="1:7" x14ac:dyDescent="0.35">
      <c r="A30" s="8" t="s">
        <v>57</v>
      </c>
      <c r="B30" s="27" t="s">
        <v>66</v>
      </c>
      <c r="C30" s="27">
        <v>1</v>
      </c>
      <c r="D30" s="27" t="s">
        <v>66</v>
      </c>
      <c r="E30" s="27" t="s">
        <v>66</v>
      </c>
      <c r="F30" s="27" t="s">
        <v>66</v>
      </c>
      <c r="G30" s="46" t="s">
        <v>66</v>
      </c>
    </row>
    <row r="31" spans="1:7" x14ac:dyDescent="0.35">
      <c r="A31" s="8" t="s">
        <v>29</v>
      </c>
      <c r="B31" s="27" t="s">
        <v>66</v>
      </c>
      <c r="C31" s="27">
        <v>241</v>
      </c>
      <c r="D31" s="27">
        <v>51</v>
      </c>
      <c r="E31" s="27">
        <v>31</v>
      </c>
      <c r="F31" s="27">
        <v>49</v>
      </c>
      <c r="G31" s="27">
        <v>25</v>
      </c>
    </row>
    <row r="32" spans="1:7" x14ac:dyDescent="0.35">
      <c r="A32" s="8" t="s">
        <v>56</v>
      </c>
      <c r="B32" s="27" t="s">
        <v>66</v>
      </c>
      <c r="C32" s="27" t="s">
        <v>66</v>
      </c>
      <c r="D32" s="27" t="s">
        <v>66</v>
      </c>
      <c r="E32" s="27">
        <v>1</v>
      </c>
      <c r="F32" s="27" t="s">
        <v>66</v>
      </c>
      <c r="G32" s="46" t="s">
        <v>66</v>
      </c>
    </row>
    <row r="33" spans="1:7" x14ac:dyDescent="0.35">
      <c r="A33" s="8" t="s">
        <v>17</v>
      </c>
      <c r="B33" s="27" t="s">
        <v>66</v>
      </c>
      <c r="C33" s="27">
        <v>95</v>
      </c>
      <c r="D33" s="27">
        <v>130</v>
      </c>
      <c r="E33" s="27" t="s">
        <v>66</v>
      </c>
      <c r="F33" s="50" t="s">
        <v>66</v>
      </c>
      <c r="G33" s="46" t="s">
        <v>66</v>
      </c>
    </row>
    <row r="34" spans="1:7" x14ac:dyDescent="0.35">
      <c r="A34" s="8" t="s">
        <v>63</v>
      </c>
      <c r="B34" s="27" t="s">
        <v>66</v>
      </c>
      <c r="C34" s="27" t="s">
        <v>66</v>
      </c>
      <c r="D34" s="27" t="s">
        <v>66</v>
      </c>
      <c r="E34" s="27">
        <v>6</v>
      </c>
      <c r="F34" s="50" t="s">
        <v>66</v>
      </c>
      <c r="G34" s="46" t="s">
        <v>66</v>
      </c>
    </row>
    <row r="35" spans="1:7" x14ac:dyDescent="0.35">
      <c r="A35" s="8" t="s">
        <v>15</v>
      </c>
      <c r="B35" s="27">
        <v>20</v>
      </c>
      <c r="C35" s="27">
        <v>20</v>
      </c>
      <c r="D35" s="27">
        <v>10</v>
      </c>
      <c r="E35" s="27" t="s">
        <v>66</v>
      </c>
      <c r="F35" s="27" t="s">
        <v>66</v>
      </c>
      <c r="G35" s="27">
        <v>10</v>
      </c>
    </row>
    <row r="36" spans="1:7" x14ac:dyDescent="0.35">
      <c r="A36" s="8" t="s">
        <v>30</v>
      </c>
      <c r="B36" s="27" t="s">
        <v>66</v>
      </c>
      <c r="C36" s="27">
        <v>40</v>
      </c>
      <c r="D36" s="27">
        <v>6</v>
      </c>
      <c r="E36" s="27" t="s">
        <v>66</v>
      </c>
      <c r="F36" s="50" t="s">
        <v>66</v>
      </c>
      <c r="G36" s="46" t="s">
        <v>66</v>
      </c>
    </row>
    <row r="37" spans="1:7" ht="18.5" x14ac:dyDescent="0.35">
      <c r="A37" s="8" t="s">
        <v>62</v>
      </c>
      <c r="B37" s="23" t="s">
        <v>14</v>
      </c>
      <c r="C37" s="27">
        <v>16</v>
      </c>
      <c r="D37" s="27">
        <v>19</v>
      </c>
      <c r="E37" s="27">
        <v>7</v>
      </c>
      <c r="F37" s="50" t="s">
        <v>66</v>
      </c>
      <c r="G37" s="27">
        <v>2</v>
      </c>
    </row>
    <row r="38" spans="1:7" x14ac:dyDescent="0.35">
      <c r="A38" s="8" t="s">
        <v>31</v>
      </c>
      <c r="B38" s="27" t="s">
        <v>66</v>
      </c>
      <c r="C38" s="27">
        <v>40</v>
      </c>
      <c r="D38" s="27">
        <v>74</v>
      </c>
      <c r="E38" s="27">
        <v>17</v>
      </c>
      <c r="F38" s="27">
        <v>28</v>
      </c>
      <c r="G38" s="46" t="s">
        <v>66</v>
      </c>
    </row>
    <row r="39" spans="1:7" x14ac:dyDescent="0.35">
      <c r="A39" s="8" t="s">
        <v>28</v>
      </c>
      <c r="B39" s="27" t="s">
        <v>66</v>
      </c>
      <c r="C39" s="27" t="s">
        <v>66</v>
      </c>
      <c r="D39" s="27" t="s">
        <v>66</v>
      </c>
      <c r="E39" s="27" t="s">
        <v>66</v>
      </c>
      <c r="F39" s="27">
        <v>3</v>
      </c>
      <c r="G39" s="27">
        <v>2</v>
      </c>
    </row>
    <row r="40" spans="1:7" x14ac:dyDescent="0.35">
      <c r="A40" s="8" t="s">
        <v>32</v>
      </c>
      <c r="B40" s="27" t="s">
        <v>66</v>
      </c>
      <c r="C40" s="27">
        <v>7</v>
      </c>
      <c r="D40" s="27">
        <v>2</v>
      </c>
      <c r="E40" s="27">
        <v>10</v>
      </c>
      <c r="F40" s="50">
        <v>17</v>
      </c>
      <c r="G40" s="27">
        <v>1</v>
      </c>
    </row>
    <row r="41" spans="1:7" x14ac:dyDescent="0.35">
      <c r="A41" s="8" t="s">
        <v>64</v>
      </c>
      <c r="B41" s="27" t="s">
        <v>66</v>
      </c>
      <c r="C41" s="27">
        <v>4</v>
      </c>
      <c r="D41" s="27" t="s">
        <v>66</v>
      </c>
      <c r="E41" s="27" t="s">
        <v>66</v>
      </c>
      <c r="F41" s="50" t="s">
        <v>66</v>
      </c>
      <c r="G41" s="46" t="s">
        <v>66</v>
      </c>
    </row>
    <row r="42" spans="1:7" ht="18.5" x14ac:dyDescent="0.35">
      <c r="A42" s="8" t="s">
        <v>60</v>
      </c>
      <c r="B42" s="23" t="s">
        <v>14</v>
      </c>
      <c r="C42" s="27">
        <v>11</v>
      </c>
      <c r="D42" s="27">
        <v>8</v>
      </c>
      <c r="E42" s="27">
        <v>5</v>
      </c>
      <c r="F42" s="27">
        <v>2</v>
      </c>
      <c r="G42" s="46" t="s">
        <v>66</v>
      </c>
    </row>
    <row r="43" spans="1:7" x14ac:dyDescent="0.35">
      <c r="A43" s="8" t="s">
        <v>33</v>
      </c>
      <c r="B43" s="27" t="s">
        <v>66</v>
      </c>
      <c r="C43" s="27">
        <v>49</v>
      </c>
      <c r="D43" s="27">
        <v>198</v>
      </c>
      <c r="E43" s="27">
        <v>10</v>
      </c>
      <c r="F43" s="50" t="s">
        <v>14</v>
      </c>
      <c r="G43" s="46" t="s">
        <v>66</v>
      </c>
    </row>
    <row r="44" spans="1:7" x14ac:dyDescent="0.35">
      <c r="A44" s="8" t="s">
        <v>34</v>
      </c>
      <c r="B44" s="26">
        <v>1</v>
      </c>
      <c r="C44" s="27">
        <v>24</v>
      </c>
      <c r="D44" s="27">
        <v>21</v>
      </c>
      <c r="E44" s="27">
        <v>32</v>
      </c>
      <c r="F44" s="27">
        <v>12</v>
      </c>
      <c r="G44" s="46" t="s">
        <v>66</v>
      </c>
    </row>
    <row r="45" spans="1:7" ht="18.5" x14ac:dyDescent="0.35">
      <c r="A45" s="8" t="s">
        <v>58</v>
      </c>
      <c r="B45" s="23" t="s">
        <v>14</v>
      </c>
      <c r="C45" s="27">
        <v>34</v>
      </c>
      <c r="D45" s="27">
        <v>11</v>
      </c>
      <c r="E45" s="27">
        <v>2</v>
      </c>
      <c r="F45" s="27">
        <v>1</v>
      </c>
      <c r="G45" s="27" t="s">
        <v>14</v>
      </c>
    </row>
    <row r="46" spans="1:7" x14ac:dyDescent="0.35">
      <c r="A46" s="8" t="s">
        <v>61</v>
      </c>
      <c r="B46" s="27" t="s">
        <v>66</v>
      </c>
      <c r="C46" s="27">
        <v>2</v>
      </c>
      <c r="D46" s="27" t="s">
        <v>66</v>
      </c>
      <c r="E46" s="27" t="s">
        <v>66</v>
      </c>
      <c r="F46" s="27" t="s">
        <v>66</v>
      </c>
      <c r="G46" s="46" t="s">
        <v>66</v>
      </c>
    </row>
    <row r="47" spans="1:7" ht="18.5" x14ac:dyDescent="0.35">
      <c r="A47" s="13" t="s">
        <v>19</v>
      </c>
      <c r="B47" s="27" t="s">
        <v>66</v>
      </c>
      <c r="C47" s="55" t="s">
        <v>14</v>
      </c>
      <c r="D47" s="27">
        <v>1</v>
      </c>
      <c r="E47" s="27">
        <v>2</v>
      </c>
      <c r="F47" s="27" t="s">
        <v>14</v>
      </c>
      <c r="G47" s="46" t="s">
        <v>66</v>
      </c>
    </row>
    <row r="48" spans="1:7" x14ac:dyDescent="0.35">
      <c r="A48" s="13" t="s">
        <v>41</v>
      </c>
      <c r="B48" s="28">
        <f>SUBTOTAL(109,HealthAndSafetyPermittedNumbers[Number of individuals permitted to be killed 2019])</f>
        <v>21</v>
      </c>
      <c r="C48" s="28">
        <f>SUBTOTAL(109,HealthAndSafetyPermittedNumbers[Number of individuals permitted to be killed 2020])</f>
        <v>585</v>
      </c>
      <c r="D48" s="28">
        <f>SUBTOTAL(109,HealthAndSafetyPermittedNumbers[Number of individuals permitted to be killed 2021])</f>
        <v>532</v>
      </c>
      <c r="E48" s="28">
        <f>SUBTOTAL(109,HealthAndSafetyPermittedNumbers[Number of individuals permitted to be killed 2022])</f>
        <v>123</v>
      </c>
      <c r="F48" s="28">
        <f>SUBTOTAL(109,HealthAndSafetyPermittedNumbers[Number of individuals permitted to be killed 2023])</f>
        <v>114</v>
      </c>
      <c r="G48" s="28">
        <f>SUBTOTAL(109,HealthAndSafetyPermittedNumbers[Number of individuals permitted to be killed 2024])</f>
        <v>40</v>
      </c>
    </row>
    <row r="49" spans="1:7" ht="45.65" customHeight="1" x14ac:dyDescent="0.35">
      <c r="A49" s="25" t="s">
        <v>14</v>
      </c>
      <c r="B49" s="57" t="s">
        <v>65</v>
      </c>
      <c r="C49" s="57"/>
      <c r="D49" s="57"/>
      <c r="E49" s="57"/>
      <c r="F49" s="57"/>
    </row>
    <row r="52" spans="1:7" x14ac:dyDescent="0.35">
      <c r="A52" s="22" t="s">
        <v>54</v>
      </c>
    </row>
    <row r="53" spans="1:7" ht="101.5" x14ac:dyDescent="0.35">
      <c r="A53" s="17" t="s">
        <v>11</v>
      </c>
      <c r="B53" s="43" t="s">
        <v>49</v>
      </c>
      <c r="C53" s="43" t="s">
        <v>50</v>
      </c>
      <c r="D53" s="43" t="s">
        <v>51</v>
      </c>
      <c r="E53" s="43" t="s">
        <v>52</v>
      </c>
      <c r="F53" s="43" t="s">
        <v>53</v>
      </c>
      <c r="G53" s="42" t="s">
        <v>155</v>
      </c>
    </row>
    <row r="54" spans="1:7" x14ac:dyDescent="0.35">
      <c r="A54" s="8" t="s">
        <v>59</v>
      </c>
      <c r="B54" s="7">
        <v>0</v>
      </c>
      <c r="C54" s="7">
        <v>1</v>
      </c>
      <c r="D54" s="7">
        <v>0</v>
      </c>
      <c r="E54" s="27" t="s">
        <v>66</v>
      </c>
      <c r="F54" s="7">
        <v>0</v>
      </c>
      <c r="G54" s="48"/>
    </row>
    <row r="55" spans="1:7" x14ac:dyDescent="0.35">
      <c r="A55" s="8" t="s">
        <v>57</v>
      </c>
      <c r="B55" s="27" t="s">
        <v>66</v>
      </c>
      <c r="C55" s="7">
        <v>0</v>
      </c>
      <c r="D55" s="27" t="s">
        <v>66</v>
      </c>
      <c r="E55" s="27" t="s">
        <v>66</v>
      </c>
      <c r="F55" s="27" t="s">
        <v>66</v>
      </c>
      <c r="G55" s="7"/>
    </row>
    <row r="56" spans="1:7" x14ac:dyDescent="0.35">
      <c r="A56" s="8" t="s">
        <v>29</v>
      </c>
      <c r="B56" s="27" t="s">
        <v>66</v>
      </c>
      <c r="C56" s="7">
        <v>20</v>
      </c>
      <c r="D56" s="7">
        <v>16</v>
      </c>
      <c r="E56" s="7">
        <v>17</v>
      </c>
      <c r="F56" s="52">
        <v>18</v>
      </c>
      <c r="G56" s="7"/>
    </row>
    <row r="57" spans="1:7" x14ac:dyDescent="0.35">
      <c r="A57" s="8" t="s">
        <v>56</v>
      </c>
      <c r="B57" s="27" t="s">
        <v>66</v>
      </c>
      <c r="C57" s="27" t="s">
        <v>66</v>
      </c>
      <c r="D57" s="27" t="s">
        <v>66</v>
      </c>
      <c r="E57" s="7"/>
      <c r="F57" s="27" t="s">
        <v>66</v>
      </c>
      <c r="G57" s="7"/>
    </row>
    <row r="58" spans="1:7" x14ac:dyDescent="0.35">
      <c r="A58" s="8" t="s">
        <v>17</v>
      </c>
      <c r="B58" s="27" t="s">
        <v>66</v>
      </c>
      <c r="C58" s="7">
        <v>80</v>
      </c>
      <c r="D58" s="7">
        <v>77</v>
      </c>
      <c r="E58" s="27" t="s">
        <v>66</v>
      </c>
      <c r="F58" s="27" t="s">
        <v>66</v>
      </c>
      <c r="G58" s="7"/>
    </row>
    <row r="59" spans="1:7" x14ac:dyDescent="0.35">
      <c r="A59" s="8" t="s">
        <v>63</v>
      </c>
      <c r="B59" s="27" t="s">
        <v>66</v>
      </c>
      <c r="C59" s="27" t="s">
        <v>66</v>
      </c>
      <c r="D59" s="27" t="s">
        <v>66</v>
      </c>
      <c r="E59" s="7">
        <v>3</v>
      </c>
      <c r="F59" s="50" t="s">
        <v>66</v>
      </c>
      <c r="G59" s="7"/>
    </row>
    <row r="60" spans="1:7" x14ac:dyDescent="0.35">
      <c r="A60" s="8" t="s">
        <v>15</v>
      </c>
      <c r="B60" s="7">
        <v>20</v>
      </c>
      <c r="C60" s="7">
        <v>20</v>
      </c>
      <c r="D60" s="7">
        <v>10</v>
      </c>
      <c r="E60" s="27" t="s">
        <v>66</v>
      </c>
      <c r="F60" s="27" t="s">
        <v>66</v>
      </c>
      <c r="G60" s="7"/>
    </row>
    <row r="61" spans="1:7" x14ac:dyDescent="0.35">
      <c r="A61" s="8" t="s">
        <v>30</v>
      </c>
      <c r="B61" s="27" t="s">
        <v>66</v>
      </c>
      <c r="C61" s="7"/>
      <c r="D61" s="7"/>
      <c r="E61" s="27" t="s">
        <v>66</v>
      </c>
      <c r="F61" s="50" t="s">
        <v>66</v>
      </c>
      <c r="G61" s="7"/>
    </row>
    <row r="62" spans="1:7" x14ac:dyDescent="0.35">
      <c r="A62" s="8" t="s">
        <v>62</v>
      </c>
      <c r="B62" s="7">
        <v>0</v>
      </c>
      <c r="C62" s="7">
        <v>2</v>
      </c>
      <c r="D62" s="7">
        <v>0</v>
      </c>
      <c r="E62" s="7">
        <v>0</v>
      </c>
      <c r="F62" s="50" t="s">
        <v>66</v>
      </c>
      <c r="G62" s="7"/>
    </row>
    <row r="63" spans="1:7" x14ac:dyDescent="0.35">
      <c r="A63" s="8" t="s">
        <v>31</v>
      </c>
      <c r="B63" s="27" t="s">
        <v>66</v>
      </c>
      <c r="C63" s="7">
        <v>9</v>
      </c>
      <c r="D63" s="7">
        <v>4</v>
      </c>
      <c r="E63" s="7">
        <v>16</v>
      </c>
      <c r="F63" s="7">
        <v>17</v>
      </c>
      <c r="G63" s="7"/>
    </row>
    <row r="64" spans="1:7" x14ac:dyDescent="0.35">
      <c r="A64" s="8" t="s">
        <v>28</v>
      </c>
      <c r="B64" s="27" t="s">
        <v>66</v>
      </c>
      <c r="C64" s="27" t="s">
        <v>66</v>
      </c>
      <c r="D64" s="27" t="s">
        <v>66</v>
      </c>
      <c r="E64" s="27" t="s">
        <v>66</v>
      </c>
      <c r="F64" s="27" t="s">
        <v>66</v>
      </c>
      <c r="G64" s="7"/>
    </row>
    <row r="65" spans="1:7" x14ac:dyDescent="0.35">
      <c r="A65" s="8" t="s">
        <v>32</v>
      </c>
      <c r="B65" s="27" t="s">
        <v>66</v>
      </c>
      <c r="C65" s="7">
        <v>0</v>
      </c>
      <c r="D65" s="7">
        <v>2</v>
      </c>
      <c r="E65" s="7">
        <v>0</v>
      </c>
      <c r="F65" s="52">
        <v>12</v>
      </c>
      <c r="G65" s="7"/>
    </row>
    <row r="66" spans="1:7" x14ac:dyDescent="0.35">
      <c r="A66" s="8" t="s">
        <v>64</v>
      </c>
      <c r="B66" s="27" t="s">
        <v>66</v>
      </c>
      <c r="C66" s="7">
        <v>0</v>
      </c>
      <c r="D66" s="27" t="s">
        <v>66</v>
      </c>
      <c r="E66" s="27" t="s">
        <v>66</v>
      </c>
      <c r="F66" s="50" t="s">
        <v>66</v>
      </c>
      <c r="G66" s="7"/>
    </row>
    <row r="67" spans="1:7" x14ac:dyDescent="0.35">
      <c r="A67" s="8" t="s">
        <v>60</v>
      </c>
      <c r="B67" s="7">
        <v>1</v>
      </c>
      <c r="C67" s="7">
        <v>1</v>
      </c>
      <c r="D67" s="7">
        <v>1</v>
      </c>
      <c r="E67" s="7"/>
      <c r="F67" s="52">
        <v>0</v>
      </c>
      <c r="G67" s="7"/>
    </row>
    <row r="68" spans="1:7" x14ac:dyDescent="0.35">
      <c r="A68" s="8" t="s">
        <v>33</v>
      </c>
      <c r="B68" s="27" t="s">
        <v>66</v>
      </c>
      <c r="C68" s="7">
        <v>23</v>
      </c>
      <c r="D68" s="7">
        <v>5</v>
      </c>
      <c r="E68" s="7">
        <v>0</v>
      </c>
      <c r="F68" s="50" t="s">
        <v>66</v>
      </c>
      <c r="G68" s="7"/>
    </row>
    <row r="69" spans="1:7" x14ac:dyDescent="0.35">
      <c r="A69" s="8" t="s">
        <v>34</v>
      </c>
      <c r="B69" s="7">
        <v>0</v>
      </c>
      <c r="C69" s="7"/>
      <c r="D69" s="7">
        <v>9</v>
      </c>
      <c r="E69" s="7">
        <v>0</v>
      </c>
      <c r="F69" s="7">
        <v>11</v>
      </c>
      <c r="G69" s="7"/>
    </row>
    <row r="70" spans="1:7" x14ac:dyDescent="0.35">
      <c r="A70" s="8" t="s">
        <v>58</v>
      </c>
      <c r="B70" s="7">
        <v>0</v>
      </c>
      <c r="C70" s="7">
        <v>6</v>
      </c>
      <c r="D70" s="7">
        <v>1</v>
      </c>
      <c r="E70" s="7"/>
      <c r="F70" s="7">
        <v>0</v>
      </c>
      <c r="G70" s="7"/>
    </row>
    <row r="71" spans="1:7" x14ac:dyDescent="0.35">
      <c r="A71" s="8" t="s">
        <v>61</v>
      </c>
      <c r="B71" s="27" t="s">
        <v>66</v>
      </c>
      <c r="C71" s="7">
        <v>0</v>
      </c>
      <c r="D71" s="27" t="s">
        <v>66</v>
      </c>
      <c r="E71" s="27" t="s">
        <v>66</v>
      </c>
      <c r="F71" s="27" t="s">
        <v>66</v>
      </c>
      <c r="G71" s="7"/>
    </row>
    <row r="72" spans="1:7" x14ac:dyDescent="0.35">
      <c r="A72" s="8" t="s">
        <v>19</v>
      </c>
      <c r="B72" s="27" t="s">
        <v>66</v>
      </c>
      <c r="C72" s="7"/>
      <c r="D72" s="7">
        <v>1</v>
      </c>
      <c r="E72" s="7">
        <v>1</v>
      </c>
      <c r="F72" s="7">
        <v>1</v>
      </c>
      <c r="G72" s="14"/>
    </row>
    <row r="73" spans="1:7" x14ac:dyDescent="0.35">
      <c r="A73" s="13" t="s">
        <v>41</v>
      </c>
      <c r="B73" s="14">
        <f>SUBTOTAL(109,HealthAndSafetyNumbersTaken[Number of individuals taken reported on licence return 2019])</f>
        <v>21</v>
      </c>
      <c r="C73" s="14">
        <f>SUBTOTAL(109,HealthAndSafetyNumbersTaken[Number of individuals taken reported on licence return 2020])</f>
        <v>162</v>
      </c>
      <c r="D73" s="14">
        <f>SUBTOTAL(109,HealthAndSafetyNumbersTaken[Number of individuals taken reported on licence return 2021])</f>
        <v>126</v>
      </c>
      <c r="E73" s="14">
        <f>SUBTOTAL(109,HealthAndSafetyNumbersTaken[Number of individuals taken reported on licence return 2022])</f>
        <v>37</v>
      </c>
      <c r="F73" s="14">
        <f>SUBTOTAL(109,HealthAndSafetyNumbersTaken[Number of individuals taken reported on licence return 2023])</f>
        <v>59</v>
      </c>
      <c r="G73" s="14"/>
    </row>
    <row r="74" spans="1:7" ht="31.5" customHeight="1" x14ac:dyDescent="0.35">
      <c r="A74" s="58" t="s">
        <v>165</v>
      </c>
      <c r="B74" s="58"/>
      <c r="C74" s="58"/>
      <c r="D74" s="58"/>
      <c r="E74" s="58"/>
      <c r="F74" s="58"/>
    </row>
  </sheetData>
  <mergeCells count="2">
    <mergeCell ref="B49:F49"/>
    <mergeCell ref="A74:F74"/>
  </mergeCells>
  <phoneticPr fontId="10" type="noConversion"/>
  <pageMargins left="0.7" right="0.7" top="0.75" bottom="0.75" header="0.3" footer="0.3"/>
  <pageSetup paperSize="9" orientation="portrait" r:id="rId1"/>
  <tableParts count="3">
    <tablePart r:id="rId2"/>
    <tablePart r:id="rId3"/>
    <tablePart r:id="rId4"/>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71FFD1B571BE2883E0537D20C80A46C7" version="1.0.0">
  <systemFields>
    <field name="Objective-Id">
      <value order="0">A4162214</value>
    </field>
    <field name="Objective-Title">
      <value order="0">Lethal Control Data - June 2019 to August 2024</value>
    </field>
    <field name="Objective-Description">
      <value order="0"/>
    </field>
    <field name="Objective-CreationStamp">
      <value order="0">2023-08-10T14:36:43Z</value>
    </field>
    <field name="Objective-IsApproved">
      <value order="0">false</value>
    </field>
    <field name="Objective-IsPublished">
      <value order="0">true</value>
    </field>
    <field name="Objective-DatePublished">
      <value order="0">2024-10-10T14:11:18Z</value>
    </field>
    <field name="Objective-ModificationStamp">
      <value order="0">2024-10-10T14:11:19Z</value>
    </field>
    <field name="Objective-Owner">
      <value order="0">Amy Kidd</value>
    </field>
    <field name="Objective-Path">
      <value order="0">Objective Global Folder:NatureScot Fileplan:SPE - Species:LIC - Licensing:GUID - Guidance, Policy and Forms:Licence Reports 2015 Onwards</value>
    </field>
    <field name="Objective-Parent">
      <value order="0">Licence Reports 2015 Onwards</value>
    </field>
    <field name="Objective-State">
      <value order="0">Published</value>
    </field>
    <field name="Objective-VersionId">
      <value order="0">vA8373478</value>
    </field>
    <field name="Objective-Version">
      <value order="0">15.0</value>
    </field>
    <field name="Objective-VersionNumber">
      <value order="0">15</value>
    </field>
    <field name="Objective-VersionComment">
      <value order="0"/>
    </field>
    <field name="Objective-FileNumber">
      <value order="0">qA143583</value>
    </field>
    <field name="Objective-Classification">
      <value order="0"/>
    </field>
    <field name="Objective-Caveats">
      <value order="0"/>
    </field>
  </systemFields>
  <catalogues>
    <catalogue name="Document Type Catalogue" type="type" ori="id:cA8">
      <field name="Objective-Date of Original">
        <value order="0"/>
      </field>
      <field name="Objective-Sensitivity Review Date">
        <value order="0"/>
      </field>
      <field name="Objective-FOI Exemption">
        <value order="0">Release</value>
      </field>
      <field name="Objective-DPA Exemption">
        <value order="0">Release</value>
      </field>
      <field name="Objective-EIR Exception">
        <value order="0">Release</value>
      </field>
      <field name="Objective-Justification">
        <value order="0"/>
      </field>
      <field name="Objective-Date of Request">
        <value order="0"/>
      </field>
      <field name="Objective-Date of Release">
        <value order="0"/>
      </field>
      <field name="Objective-FOI/EIR Disclosure Date">
        <value order="0"/>
      </field>
      <field name="Objective-FOI/EIR Dissemination Date">
        <value order="0"/>
      </field>
      <field name="Objective-FOI Release Details">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71FFD1B571BE2883E0537D20C80A46C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How to use this workbook</vt:lpstr>
      <vt:lpstr>Air Safety</vt:lpstr>
      <vt:lpstr>Beaver</vt:lpstr>
      <vt:lpstr>Birds - Other</vt:lpstr>
      <vt:lpstr>Fish-eating Birds</vt:lpstr>
      <vt:lpstr>Geese</vt:lpstr>
      <vt:lpstr>Gulls</vt:lpstr>
      <vt:lpstr>Hare</vt:lpstr>
      <vt:lpstr>Health and Safety</vt:lpstr>
      <vt:lpstr>Raven</vt:lpstr>
      <vt:lpstr>Other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2023-08-11T10:13:21Z</dcterms:created>
  <dcterms:modified xsi:type="dcterms:W3CDTF">2024-10-10T14:10:59Z</dcterms:modified>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Checked by">
    <vt:lpwstr>32123</vt:lpwstr>
  </op:property>
  <op:property fmtid="{D5CDD505-2E9C-101B-9397-08002B2CF9AE}" pid="3" name="Objective-Comment">
    <vt:lpwstr/>
  </op:property>
  <op:property fmtid="{D5CDD505-2E9C-101B-9397-08002B2CF9AE}" pid="4" name="MSIP_Label_ad6aba11-eede-4e5b-a79a-2f2784cd251f_Enabled">
    <vt:lpwstr>true</vt:lpwstr>
  </op:property>
  <op:property fmtid="{D5CDD505-2E9C-101B-9397-08002B2CF9AE}" pid="5" name="MSIP_Label_ad6aba11-eede-4e5b-a79a-2f2784cd251f_SetDate">
    <vt:lpwstr>2024-08-12T10:16:10Z</vt:lpwstr>
  </op:property>
  <op:property fmtid="{D5CDD505-2E9C-101B-9397-08002B2CF9AE}" pid="6" name="MSIP_Label_ad6aba11-eede-4e5b-a79a-2f2784cd251f_Method">
    <vt:lpwstr>Standard</vt:lpwstr>
  </op:property>
  <op:property fmtid="{D5CDD505-2E9C-101B-9397-08002B2CF9AE}" pid="7" name="MSIP_Label_ad6aba11-eede-4e5b-a79a-2f2784cd251f_Name">
    <vt:lpwstr>defa4170-0d19-0005-0004-bc88714345d2</vt:lpwstr>
  </op:property>
  <op:property fmtid="{D5CDD505-2E9C-101B-9397-08002B2CF9AE}" pid="8" name="MSIP_Label_ad6aba11-eede-4e5b-a79a-2f2784cd251f_SiteId">
    <vt:lpwstr>074028c0-e165-4999-99ad-31603ad73bac</vt:lpwstr>
  </op:property>
  <op:property fmtid="{D5CDD505-2E9C-101B-9397-08002B2CF9AE}" pid="9" name="MSIP_Label_ad6aba11-eede-4e5b-a79a-2f2784cd251f_ActionId">
    <vt:lpwstr>9e28394c-9aa0-4540-a5cf-67699d4e3a6b</vt:lpwstr>
  </op:property>
  <op:property fmtid="{D5CDD505-2E9C-101B-9397-08002B2CF9AE}" pid="10" name="MSIP_Label_ad6aba11-eede-4e5b-a79a-2f2784cd251f_ContentBits">
    <vt:lpwstr>0</vt:lpwstr>
  </op:property>
  <op:property fmtid="{D5CDD505-2E9C-101B-9397-08002B2CF9AE}" pid="11" name="Customer-Id">
    <vt:lpwstr>71FFD1B571BE2883E0537D20C80A46C7</vt:lpwstr>
  </op:property>
  <op:property fmtid="{D5CDD505-2E9C-101B-9397-08002B2CF9AE}" pid="12" name="Objective-Id">
    <vt:lpwstr>A4162214</vt:lpwstr>
  </op:property>
  <op:property fmtid="{D5CDD505-2E9C-101B-9397-08002B2CF9AE}" pid="13" name="Objective-Title">
    <vt:lpwstr>Lethal Control Data - June 2019 to August 2024</vt:lpwstr>
  </op:property>
  <op:property fmtid="{D5CDD505-2E9C-101B-9397-08002B2CF9AE}" pid="14" name="Objective-Description">
    <vt:lpwstr/>
  </op:property>
  <op:property fmtid="{D5CDD505-2E9C-101B-9397-08002B2CF9AE}" pid="15" name="Objective-CreationStamp">
    <vt:filetime>2023-08-10T14:36:43Z</vt:filetime>
  </op:property>
  <op:property fmtid="{D5CDD505-2E9C-101B-9397-08002B2CF9AE}" pid="16" name="Objective-IsApproved">
    <vt:bool>false</vt:bool>
  </op:property>
  <op:property fmtid="{D5CDD505-2E9C-101B-9397-08002B2CF9AE}" pid="17" name="Objective-IsPublished">
    <vt:bool>true</vt:bool>
  </op:property>
  <op:property fmtid="{D5CDD505-2E9C-101B-9397-08002B2CF9AE}" pid="18" name="Objective-DatePublished">
    <vt:filetime>2024-10-10T14:11:18Z</vt:filetime>
  </op:property>
  <op:property fmtid="{D5CDD505-2E9C-101B-9397-08002B2CF9AE}" pid="19" name="Objective-ModificationStamp">
    <vt:filetime>2024-10-10T14:11:19Z</vt:filetime>
  </op:property>
  <op:property fmtid="{D5CDD505-2E9C-101B-9397-08002B2CF9AE}" pid="20" name="Objective-Owner">
    <vt:lpwstr>Amy Kidd</vt:lpwstr>
  </op:property>
  <op:property fmtid="{D5CDD505-2E9C-101B-9397-08002B2CF9AE}" pid="21" name="Objective-Path">
    <vt:lpwstr>Objective Global Folder:NatureScot Fileplan:SPE - Species:LIC - Licensing:GUID - Guidance, Policy and Forms:Licence Reports 2015 Onwards</vt:lpwstr>
  </op:property>
  <op:property fmtid="{D5CDD505-2E9C-101B-9397-08002B2CF9AE}" pid="22" name="Objective-Parent">
    <vt:lpwstr>Licence Reports 2015 Onwards</vt:lpwstr>
  </op:property>
  <op:property fmtid="{D5CDD505-2E9C-101B-9397-08002B2CF9AE}" pid="23" name="Objective-State">
    <vt:lpwstr>Published</vt:lpwstr>
  </op:property>
  <op:property fmtid="{D5CDD505-2E9C-101B-9397-08002B2CF9AE}" pid="24" name="Objective-VersionId">
    <vt:lpwstr>vA8373478</vt:lpwstr>
  </op:property>
  <op:property fmtid="{D5CDD505-2E9C-101B-9397-08002B2CF9AE}" pid="25" name="Objective-Version">
    <vt:lpwstr>15.0</vt:lpwstr>
  </op:property>
  <op:property fmtid="{D5CDD505-2E9C-101B-9397-08002B2CF9AE}" pid="26" name="Objective-VersionNumber">
    <vt:r8>15</vt:r8>
  </op:property>
  <op:property fmtid="{D5CDD505-2E9C-101B-9397-08002B2CF9AE}" pid="27" name="Objective-VersionComment">
    <vt:lpwstr/>
  </op:property>
  <op:property fmtid="{D5CDD505-2E9C-101B-9397-08002B2CF9AE}" pid="28" name="Objective-FileNumber">
    <vt:lpwstr>qA143583</vt:lpwstr>
  </op:property>
  <op:property fmtid="{D5CDD505-2E9C-101B-9397-08002B2CF9AE}" pid="29" name="Objective-Classification">
    <vt:lpwstr/>
  </op:property>
  <op:property fmtid="{D5CDD505-2E9C-101B-9397-08002B2CF9AE}" pid="30" name="Objective-Caveats">
    <vt:lpwstr/>
  </op:property>
  <op:property fmtid="{D5CDD505-2E9C-101B-9397-08002B2CF9AE}" pid="31" name="Objective-Date of Original">
    <vt:lpwstr/>
  </op:property>
  <op:property fmtid="{D5CDD505-2E9C-101B-9397-08002B2CF9AE}" pid="32" name="Objective-Sensitivity Review Date">
    <vt:lpwstr/>
  </op:property>
  <op:property fmtid="{D5CDD505-2E9C-101B-9397-08002B2CF9AE}" pid="33" name="Objective-FOI Exemption">
    <vt:lpwstr>Release</vt:lpwstr>
  </op:property>
  <op:property fmtid="{D5CDD505-2E9C-101B-9397-08002B2CF9AE}" pid="34" name="Objective-DPA Exemption">
    <vt:lpwstr>Release</vt:lpwstr>
  </op:property>
  <op:property fmtid="{D5CDD505-2E9C-101B-9397-08002B2CF9AE}" pid="35" name="Objective-EIR Exception">
    <vt:lpwstr>Release</vt:lpwstr>
  </op:property>
  <op:property fmtid="{D5CDD505-2E9C-101B-9397-08002B2CF9AE}" pid="36" name="Objective-Justification">
    <vt:lpwstr/>
  </op:property>
  <op:property fmtid="{D5CDD505-2E9C-101B-9397-08002B2CF9AE}" pid="37" name="Objective-Date of Request">
    <vt:lpwstr/>
  </op:property>
  <op:property fmtid="{D5CDD505-2E9C-101B-9397-08002B2CF9AE}" pid="38" name="Objective-Date of Release">
    <vt:lpwstr/>
  </op:property>
  <op:property fmtid="{D5CDD505-2E9C-101B-9397-08002B2CF9AE}" pid="39" name="Objective-FOI/EIR Disclosure Date">
    <vt:lpwstr/>
  </op:property>
  <op:property fmtid="{D5CDD505-2E9C-101B-9397-08002B2CF9AE}" pid="40" name="Objective-FOI/EIR Dissemination Date">
    <vt:lpwstr/>
  </op:property>
  <op:property fmtid="{D5CDD505-2E9C-101B-9397-08002B2CF9AE}" pid="41" name="Objective-FOI Release Details">
    <vt:lpwstr/>
  </op:property>
  <op:property fmtid="{D5CDD505-2E9C-101B-9397-08002B2CF9AE}" pid="42" name="Objective-Connect Creator">
    <vt:lpwstr/>
  </op:property>
</op:Properties>
</file>